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4\４表\"/>
    </mc:Choice>
  </mc:AlternateContent>
  <xr:revisionPtr revIDLastSave="0" documentId="13_ncr:1_{11163DD4-AEBE-40DB-8897-C07335CC0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L33" i="25" l="1"/>
  <c r="L11" i="25"/>
  <c r="L17" i="23"/>
  <c r="M11" i="23"/>
  <c r="L10" i="22"/>
  <c r="AA19" i="23" l="1"/>
  <c r="AB19" i="22"/>
  <c r="AB19" i="25"/>
  <c r="AA19" i="21"/>
  <c r="AA10" i="23"/>
  <c r="AB10" i="22"/>
  <c r="AB10" i="25"/>
  <c r="AA10" i="21"/>
  <c r="N57" i="23"/>
  <c r="N57" i="22"/>
  <c r="N57" i="21"/>
  <c r="N49" i="23"/>
  <c r="N49" i="22"/>
  <c r="N49" i="2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P59" i="25" l="1"/>
  <c r="O59" i="25"/>
  <c r="AA24" i="21"/>
  <c r="AA61" i="21" s="1"/>
  <c r="AA62" i="21" s="1"/>
  <c r="N62" i="21"/>
  <c r="J12" i="23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<sst xmlns="http://schemas.openxmlformats.org/spreadsheetml/2006/main" count="231" uniqueCount="192">
  <si>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</si>
  <si>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</si>
  <si>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</si>
  <si>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</si>
  <si>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</si>
  <si>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</si>
  <si>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</si>
  <si>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</si>
  <si>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</si>
  <si>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</si>
  <si>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</si>
  <si>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</si>
  <si>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</si>
  <si>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</si>
  <si>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</si>
  <si>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</si>
  <si>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</si>
  <si>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</si>
  <si>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</si>
  <si>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</si>
  <si>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</si>
  <si>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</si>
  <si>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</si>
  <si>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</si>
  <si>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</si>
  <si>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</si>
  <si>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</si>
  <si>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</si>
  <si>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</si>
  <si>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</si>
  <si>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</si>
  <si>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</si>
  <si>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</si>
  <si>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</si>
  <si>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</si>
  <si>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</si>
  <si>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</si>
  <si>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</si>
  <si>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</si>
  <si>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</si>
  <si>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</si>
  <si>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</si>
  <si>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</si>
  <si>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</si>
  <si>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</si>
  <si>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</si>
  <si>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</si>
  <si>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</si>
  <si>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</si>
  <si>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</si>
  <si>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</si>
  <si>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</si>
  <si>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</si>
  <si>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</si>
  <si>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</si>
  <si>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</si>
  <si>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</si>
  <si>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</si>
  <si>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</si>
  <si>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</si>
  <si>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</si>
  <si>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</si>
  <si>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</si>
  <si>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</si>
  <si>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</si>
  <si>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</si>
  <si>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</si>
  <si>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</si>
  <si>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</si>
  <si>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</si>
  <si>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</si>
  <si>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</si>
  <si>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</si>
  <si>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</si>
  <si>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</si>
  <si>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</si>
  <si>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</si>
  <si>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</si>
  <si>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</si>
  <si>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</si>
  <si>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</si>
  <si>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</si>
  <si>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</si>
  <si>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</si>
  <si>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</si>
  <si>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</si>
  <si>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</si>
  <si>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</si>
  <si>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</si>
  <si>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</si>
  <si>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</si>
  <si>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</si>
  <si>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</si>
  <si>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</si>
  <si>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</si>
  <si>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</si>
  <si>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</si>
  <si>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</si>
  <si>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</si>
  <si>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</si>
  <si>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</si>
  <si>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</si>
  <si>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</si>
  <si>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</si>
  <si>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</si>
  <si>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</si>
  <si>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</si>
  <si>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</si>
  <si>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</si>
  <si>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</si>
  <si>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</si>
  <si>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</si>
  <si>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</si>
  <si>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</si>
  <si>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</si>
  <si>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</si>
  <si>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</si>
  <si>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</si>
  <si>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</si>
  <si>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</si>
  <si>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</si>
  <si>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</si>
  <si>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</si>
  <si>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</si>
  <si>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</si>
  <si>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</si>
  <si>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</si>
  <si>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</si>
  <si>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</si>
  <si>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</si>
  <si>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</si>
  <si>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</si>
  <si>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</si>
  <si>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</si>
  <si>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</si>
  <si>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</si>
  <si>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</si>
  <si>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</si>
  <si>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</si>
  <si>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</si>
  <si>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</si>
  <si>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</si>
  <si>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</si>
  <si>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</si>
  <si>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</si>
  <si>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</si>
  <si>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</si>
  <si>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</si>
  <si>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</si>
  <si>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</si>
  <si>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</si>
  <si>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</si>
  <si>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</si>
  <si>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</si>
  <si>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</si>
  <si>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</si>
  <si>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</si>
  <si>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</si>
  <si>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</si>
  <si>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</si>
  <si>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</si>
  <si>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</si>
  <si>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</si>
  <si>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</si>
  <si>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</si>
  <si>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</si>
  <si>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</si>
  <si>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</si>
  <si>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</si>
  <si>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</si>
  <si>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</si>
  <si>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非常勤職員公務災害補償等事業</t>
    <rPh sb="0" eb="3">
      <t>ヒジョウキン</t>
    </rPh>
    <rPh sb="3" eb="5">
      <t>ショクイン</t>
    </rPh>
    <rPh sb="5" eb="7">
      <t>コウム</t>
    </rPh>
    <rPh sb="7" eb="9">
      <t>サイガイ</t>
    </rPh>
    <rPh sb="9" eb="11">
      <t>ホショウ</t>
    </rPh>
    <rPh sb="11" eb="12">
      <t>トウ</t>
    </rPh>
    <rPh sb="12" eb="14">
      <t>ジギョウ</t>
    </rPh>
    <phoneticPr fontId="3"/>
  </si>
  <si>
    <t>非常勤職員公務災害補償等事業</t>
    <rPh sb="0" eb="3">
      <t>ヒジョウキン</t>
    </rPh>
    <rPh sb="3" eb="5">
      <t>ショクイン</t>
    </rPh>
    <rPh sb="5" eb="7">
      <t>コウム</t>
    </rPh>
    <rPh sb="7" eb="9">
      <t>サイガイ</t>
    </rPh>
    <rPh sb="9" eb="12">
      <t>ホショウナド</t>
    </rPh>
    <rPh sb="12" eb="14">
      <t>ジギョウ</t>
    </rPh>
    <phoneticPr fontId="3"/>
  </si>
  <si>
    <t>非常勤職員公務災害補償等事業</t>
    <phoneticPr fontId="3"/>
  </si>
  <si>
    <t>（令和　 5年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</si>
  <si>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令和   4年　4月　　1日</t>
    <rPh sb="0" eb="1">
      <t>ジ</t>
    </rPh>
    <rPh sb="2" eb="4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</si>
  <si>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令和　 5年  3月　31日</t>
    <rPh sb="2" eb="4">
      <t>レイワ</t>
    </rPh>
    <phoneticPr fontId="3"/>
  </si>
  <si>
    <t>12-20-21</t>
    <phoneticPr fontId="3"/>
  </si>
  <si>
    <t>18</t>
    <phoneticPr fontId="3"/>
  </si>
  <si>
    <t>10</t>
    <phoneticPr fontId="3"/>
  </si>
  <si>
    <t>27-6</t>
    <phoneticPr fontId="3"/>
  </si>
  <si>
    <t>2</t>
    <phoneticPr fontId="3"/>
  </si>
  <si>
    <t>5</t>
    <phoneticPr fontId="3"/>
  </si>
  <si>
    <t>11+12</t>
    <phoneticPr fontId="3"/>
  </si>
  <si>
    <t>15+16+17</t>
    <phoneticPr fontId="3"/>
  </si>
  <si>
    <t>9</t>
    <phoneticPr fontId="3"/>
  </si>
  <si>
    <t>7+8+28+29</t>
    <phoneticPr fontId="3"/>
  </si>
  <si>
    <t>3</t>
    <phoneticPr fontId="3"/>
  </si>
  <si>
    <t>1-13</t>
    <phoneticPr fontId="3"/>
  </si>
  <si>
    <t>4</t>
    <phoneticPr fontId="3"/>
  </si>
  <si>
    <t>至　令和   5年  3月　31日</t>
    <rPh sb="2" eb="3">
      <t>レイ</t>
    </rPh>
    <phoneticPr fontId="3"/>
  </si>
  <si>
    <t>自　令和   4年　4月　 1日</t>
    <rPh sb="0" eb="1">
      <t>ジ</t>
    </rPh>
    <rPh sb="2" eb="4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</si>
</sst>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8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3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N53" sqref="N53:O53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9" style="6"/>
    <col min="31" max="31" width="12.75" style="6" customWidth="1"/>
    <col min="32" max="16384" width="9" style="6"/>
  </cols>
  <sheetData>
    <row r="1" spans="1:28" ht="18" customHeight="1" x14ac:dyDescent="0.15">
      <c r="B1" t="s">
        <v>171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 t="s">
        <v>156</v>
      </c>
      <c r="AB1" s="101"/>
    </row>
    <row r="2" spans="1:28" ht="23.25" customHeight="1" x14ac:dyDescent="0.25">
      <c r="A2" s="102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28" ht="21" customHeight="1" x14ac:dyDescent="0.15">
      <c r="B3" s="187" t="s">
        <v>174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s="3" customFormat="1" ht="16.5" customHeight="1" thickBot="1" x14ac:dyDescent="0.2">
      <c r="B4"/>
      <c r="AB4" s="91" t="s">
        <v>167</v>
      </c>
    </row>
    <row r="5" spans="1:28" s="103" customFormat="1" ht="14.25" customHeight="1" thickBot="1" x14ac:dyDescent="0.2">
      <c r="B5" s="172" t="s">
        <v>1</v>
      </c>
      <c r="C5" s="173"/>
      <c r="D5" s="173"/>
      <c r="E5" s="173"/>
      <c r="F5" s="173"/>
      <c r="G5" s="173"/>
      <c r="H5" s="173"/>
      <c r="I5" s="188"/>
      <c r="J5" s="188"/>
      <c r="K5" s="188"/>
      <c r="L5" s="188"/>
      <c r="M5" s="188"/>
      <c r="N5" s="189" t="s">
        <v>2</v>
      </c>
      <c r="O5" s="190"/>
      <c r="P5" s="173" t="s">
        <v>1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89" t="s">
        <v>2</v>
      </c>
      <c r="AB5" s="190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0"/>
      <c r="O6" s="161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0"/>
      <c r="AB6" s="161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0">
        <f>N8+N36+N39</f>
        <v>102327188</v>
      </c>
      <c r="O7" s="161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0">
        <f>SUM(AA8:AB12)</f>
        <v>9376836</v>
      </c>
      <c r="AB7" s="161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0">
        <f>N9</f>
        <v>0</v>
      </c>
      <c r="O8" s="161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0"/>
      <c r="AB8" s="161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0">
        <f>N10+N12+N13</f>
        <v>0</v>
      </c>
      <c r="O9" s="161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0"/>
      <c r="AB9" s="161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0"/>
      <c r="O10" s="161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0">
        <f>8712667+664169</f>
        <v>9376836</v>
      </c>
      <c r="AB10" s="161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0"/>
      <c r="O11" s="161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0"/>
      <c r="AB11" s="161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0"/>
      <c r="O12" s="161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0"/>
      <c r="AB12" s="161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80"/>
      <c r="O13" s="181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0">
        <f>SUM(AA14:AB21)</f>
        <v>526845</v>
      </c>
      <c r="AB13" s="161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0"/>
      <c r="O14" s="161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0"/>
      <c r="AB14" s="161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0"/>
      <c r="O15" s="161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0"/>
      <c r="AB15" s="161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0"/>
      <c r="O16" s="161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0"/>
      <c r="AB16" s="161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0"/>
      <c r="O17" s="161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0"/>
      <c r="AB17" s="161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0"/>
      <c r="O18" s="161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0"/>
      <c r="AB18" s="161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0"/>
      <c r="O19" s="161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9">
        <f>486014+551019-510188</f>
        <v>526845</v>
      </c>
      <c r="AB19" s="161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0"/>
      <c r="O20" s="161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0"/>
      <c r="AB20" s="161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0"/>
      <c r="O21" s="161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0"/>
      <c r="AB21" s="161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0"/>
      <c r="O22" s="161"/>
      <c r="P22" s="182" t="s">
        <v>29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>
        <f>SUM(AA8:AB12,AA14:AB21)</f>
        <v>9903681</v>
      </c>
      <c r="AB22" s="185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0"/>
      <c r="O23" s="161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6"/>
      <c r="AB23" s="97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0"/>
      <c r="O24" s="161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0">
        <f>N7+N57</f>
        <v>106377531</v>
      </c>
      <c r="AB24" s="161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0"/>
      <c r="O25" s="161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80">
        <f>N53+N54-AA22</f>
        <v>-5518441</v>
      </c>
      <c r="AB25" s="181"/>
      <c r="AD25" s="6">
        <v>-5518441</v>
      </c>
      <c r="AE25" s="158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0"/>
      <c r="O26" s="161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0"/>
      <c r="AB26" s="161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0"/>
      <c r="O27" s="161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0"/>
      <c r="AB27" s="161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0"/>
      <c r="O28" s="161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0"/>
      <c r="AB28" s="161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0"/>
      <c r="O29" s="161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0"/>
      <c r="AB29" s="161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0"/>
      <c r="O30" s="161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0"/>
      <c r="AB30" s="161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0"/>
      <c r="O31" s="161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0"/>
      <c r="AB31" s="161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0"/>
      <c r="O32" s="161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0"/>
      <c r="AB32" s="161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0"/>
      <c r="O33" s="161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0"/>
      <c r="AB33" s="161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0"/>
      <c r="O34" s="161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0"/>
      <c r="AB34" s="161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0"/>
      <c r="O35" s="161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0"/>
      <c r="AB35" s="161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0"/>
      <c r="O36" s="161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0"/>
      <c r="AB36" s="161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0"/>
      <c r="O37" s="161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0"/>
      <c r="AB37" s="161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0"/>
      <c r="O38" s="16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0"/>
      <c r="AB38" s="161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0">
        <f>N47</f>
        <v>102327188</v>
      </c>
      <c r="O39" s="161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0"/>
      <c r="AB39" s="161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0"/>
      <c r="O40" s="161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0"/>
      <c r="AB40" s="161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0"/>
      <c r="O41" s="161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0"/>
      <c r="AB41" s="161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0"/>
      <c r="O42" s="161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0"/>
      <c r="AB42" s="161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0"/>
      <c r="O43" s="161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6"/>
      <c r="AB43" s="97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0"/>
      <c r="O44" s="161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6"/>
      <c r="AB44" s="97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0"/>
      <c r="O45" s="161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6"/>
      <c r="AB45" s="97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0"/>
      <c r="O46" s="161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0"/>
      <c r="AB46" s="161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0">
        <f>N49</f>
        <v>102327188</v>
      </c>
      <c r="O47" s="161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6"/>
      <c r="AB47" s="97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0"/>
      <c r="O48" s="161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0"/>
      <c r="AB48" s="161"/>
    </row>
    <row r="49" spans="2:3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9">
        <f>107927188+100000-5700000</f>
        <v>102327188</v>
      </c>
      <c r="O49" s="161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0"/>
      <c r="AB49" s="161"/>
    </row>
    <row r="50" spans="2:3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0"/>
      <c r="O50" s="161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0"/>
      <c r="AB50" s="161"/>
    </row>
    <row r="51" spans="2:3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0"/>
      <c r="O51" s="161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0"/>
      <c r="AB51" s="161"/>
    </row>
    <row r="52" spans="2:3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0">
        <f>N53+N54+N56</f>
        <v>8435583</v>
      </c>
      <c r="O52" s="161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0"/>
      <c r="AB52" s="161"/>
    </row>
    <row r="53" spans="2:3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9">
        <v>4385240</v>
      </c>
      <c r="O53" s="161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6"/>
      <c r="AB53" s="97"/>
    </row>
    <row r="54" spans="2:3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0"/>
      <c r="O54" s="161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0"/>
      <c r="AB54" s="161"/>
    </row>
    <row r="55" spans="2:3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0"/>
      <c r="O55" s="161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0"/>
      <c r="AB55" s="161"/>
    </row>
    <row r="56" spans="2:3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0">
        <f>N57</f>
        <v>4050343</v>
      </c>
      <c r="O56" s="161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0"/>
      <c r="AB56" s="161"/>
    </row>
    <row r="57" spans="2:3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60">
        <f>3876068+174275</f>
        <v>4050343</v>
      </c>
      <c r="O57" s="161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0"/>
      <c r="AB57" s="161"/>
    </row>
    <row r="58" spans="2:3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0"/>
      <c r="O58" s="161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0"/>
      <c r="AB58" s="161"/>
    </row>
    <row r="59" spans="2:3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0"/>
      <c r="O59" s="161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0"/>
      <c r="AB59" s="161"/>
    </row>
    <row r="60" spans="2:3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0"/>
      <c r="O60" s="161"/>
      <c r="P60" s="162"/>
      <c r="Q60" s="163"/>
      <c r="R60" s="163"/>
      <c r="S60" s="163"/>
      <c r="T60" s="163"/>
      <c r="U60" s="163"/>
      <c r="V60" s="163"/>
      <c r="W60" s="163"/>
      <c r="X60" s="163"/>
      <c r="Y60" s="163"/>
      <c r="Z60" s="164"/>
      <c r="AA60" s="165"/>
      <c r="AB60" s="166"/>
    </row>
    <row r="61" spans="2:3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0"/>
      <c r="O61" s="161"/>
      <c r="P61" s="167" t="s">
        <v>58</v>
      </c>
      <c r="Q61" s="168"/>
      <c r="R61" s="168"/>
      <c r="S61" s="168"/>
      <c r="T61" s="168"/>
      <c r="U61" s="168"/>
      <c r="V61" s="168"/>
      <c r="W61" s="168"/>
      <c r="X61" s="168"/>
      <c r="Y61" s="168"/>
      <c r="Z61" s="169"/>
      <c r="AA61" s="170">
        <f>SUM(AA24:AB25)</f>
        <v>100859090</v>
      </c>
      <c r="AB61" s="171"/>
      <c r="AE61" s="6">
        <v>18172</v>
      </c>
    </row>
    <row r="62" spans="2:31" ht="14.65" customHeight="1" thickBot="1" x14ac:dyDescent="0.2">
      <c r="B62" s="172" t="s">
        <v>59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4"/>
      <c r="N62" s="177">
        <f>N7+N52</f>
        <v>110762771</v>
      </c>
      <c r="O62" s="178"/>
      <c r="P62" s="172" t="s">
        <v>60</v>
      </c>
      <c r="Q62" s="173"/>
      <c r="R62" s="173"/>
      <c r="S62" s="173"/>
      <c r="T62" s="173"/>
      <c r="U62" s="173"/>
      <c r="V62" s="173"/>
      <c r="W62" s="173"/>
      <c r="X62" s="173"/>
      <c r="Y62" s="173"/>
      <c r="Z62" s="174"/>
      <c r="AA62" s="175">
        <f>+AA61+AA22</f>
        <v>110762771</v>
      </c>
      <c r="AB62" s="176"/>
    </row>
    <row r="63" spans="2:3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1" ht="14.65" customHeight="1" x14ac:dyDescent="0.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AA64" s="3"/>
      <c r="AB64" s="3"/>
    </row>
    <row r="65" spans="1:28" ht="5.25" customHeight="1" x14ac:dyDescent="0.15">
      <c r="AA65" s="103"/>
      <c r="AB65" s="103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3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3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AA106" s="3"/>
      <c r="AB106" s="3"/>
    </row>
    <row r="107" spans="2:28" ht="14.65" hidden="1" customHeight="1" x14ac:dyDescent="0.15">
      <c r="AA107" s="103"/>
      <c r="AB107" s="103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3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3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AA160" s="3"/>
      <c r="AB160" s="3"/>
    </row>
    <row r="161" spans="1:28" ht="14.65" hidden="1" customHeight="1" x14ac:dyDescent="0.15">
      <c r="AA161" s="103"/>
      <c r="AB161" s="103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3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3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96"/>
  <sheetViews>
    <sheetView showGridLines="0" view="pageBreakPreview" zoomScale="120" zoomScaleNormal="100" zoomScaleSheetLayoutView="120" workbookViewId="0">
      <selection activeCell="P7" sqref="P7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5" customWidth="1"/>
    <col min="13" max="13" width="15.5" style="105" bestFit="1" customWidth="1"/>
    <col min="14" max="14" width="1" style="6" customWidth="1"/>
    <col min="15" max="30" width="9" style="6"/>
    <col min="31" max="31" width="12.75" style="6" customWidth="1"/>
    <col min="32" max="16384" width="9" style="6"/>
  </cols>
  <sheetData>
    <row r="1" spans="1:27" ht="18" customHeight="1" x14ac:dyDescent="0.15">
      <c r="B1" s="6" t="s">
        <v>172</v>
      </c>
      <c r="C1" s="104"/>
      <c r="D1" s="104"/>
      <c r="E1" s="104"/>
      <c r="F1" s="104"/>
      <c r="G1" s="104"/>
      <c r="H1" s="104"/>
      <c r="I1" s="104"/>
      <c r="J1" s="104"/>
      <c r="K1" s="104"/>
      <c r="M1" s="106" t="s">
        <v>89</v>
      </c>
    </row>
    <row r="2" spans="1:27" ht="18.75" customHeight="1" x14ac:dyDescent="0.2">
      <c r="A2" s="107"/>
      <c r="B2" s="203" t="s">
        <v>90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27" ht="14.45" customHeight="1" x14ac:dyDescent="0.2">
      <c r="A3" s="108"/>
      <c r="B3" s="227" t="s">
        <v>191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7" ht="14.45" customHeight="1" x14ac:dyDescent="0.2">
      <c r="A4" s="108"/>
      <c r="B4" s="228" t="s">
        <v>190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27" ht="15.75" customHeight="1" thickBot="1" x14ac:dyDescent="0.25">
      <c r="A5" s="108"/>
      <c r="B5" s="109"/>
      <c r="C5" s="107"/>
      <c r="D5" s="107"/>
      <c r="E5" s="107"/>
      <c r="F5" s="107"/>
      <c r="G5" s="107"/>
      <c r="H5" s="107"/>
      <c r="I5" s="110"/>
      <c r="J5" s="107"/>
      <c r="K5" s="111"/>
      <c r="L5" s="112"/>
      <c r="M5" s="113" t="s">
        <v>168</v>
      </c>
    </row>
    <row r="6" spans="1:27" ht="12.75" customHeight="1" x14ac:dyDescent="0.15">
      <c r="B6" s="204" t="s">
        <v>1</v>
      </c>
      <c r="C6" s="205"/>
      <c r="D6" s="205"/>
      <c r="E6" s="205"/>
      <c r="F6" s="205"/>
      <c r="G6" s="205"/>
      <c r="H6" s="205"/>
      <c r="I6" s="206"/>
      <c r="J6" s="210" t="s">
        <v>91</v>
      </c>
      <c r="K6" s="205"/>
      <c r="L6" s="114"/>
      <c r="M6" s="115"/>
    </row>
    <row r="7" spans="1:27" ht="29.25" customHeight="1" thickBot="1" x14ac:dyDescent="0.2">
      <c r="B7" s="207"/>
      <c r="C7" s="208"/>
      <c r="D7" s="208"/>
      <c r="E7" s="208"/>
      <c r="F7" s="208"/>
      <c r="G7" s="208"/>
      <c r="H7" s="208"/>
      <c r="I7" s="209"/>
      <c r="J7" s="211"/>
      <c r="K7" s="208"/>
      <c r="L7" s="116" t="s">
        <v>92</v>
      </c>
      <c r="M7" s="117" t="s">
        <v>93</v>
      </c>
    </row>
    <row r="8" spans="1:27" ht="15.95" customHeight="1" x14ac:dyDescent="0.15">
      <c r="A8" s="103"/>
      <c r="B8" s="78" t="s">
        <v>94</v>
      </c>
      <c r="C8" s="79"/>
      <c r="D8" s="80"/>
      <c r="E8" s="80"/>
      <c r="F8" s="80"/>
      <c r="G8" s="80"/>
      <c r="H8" s="80"/>
      <c r="I8" s="118"/>
      <c r="J8" s="212">
        <f>SUM(L8:M8)</f>
        <v>104371079</v>
      </c>
      <c r="K8" s="213"/>
      <c r="L8" s="119">
        <v>111803256</v>
      </c>
      <c r="M8" s="120">
        <v>-7432177</v>
      </c>
    </row>
    <row r="9" spans="1:27" ht="15.95" customHeight="1" x14ac:dyDescent="0.15">
      <c r="A9" s="103"/>
      <c r="B9" s="19"/>
      <c r="C9" s="20" t="s">
        <v>95</v>
      </c>
      <c r="D9" s="21"/>
      <c r="E9" s="21"/>
      <c r="F9" s="21"/>
      <c r="G9" s="21"/>
      <c r="H9" s="21"/>
      <c r="I9" s="24"/>
      <c r="J9" s="214">
        <f>-行政コスト計算書総合事務組合全体!L41</f>
        <v>-23723589</v>
      </c>
      <c r="K9" s="215"/>
      <c r="L9" s="121"/>
      <c r="M9" s="93">
        <f>+J9</f>
        <v>-23723589</v>
      </c>
    </row>
    <row r="10" spans="1:27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6">
        <f>SUM(J11:K12)</f>
        <v>20211600</v>
      </c>
      <c r="K10" s="217"/>
      <c r="L10" s="121"/>
      <c r="M10" s="93">
        <f>SUM(M11:M12)</f>
        <v>20211600</v>
      </c>
      <c r="AA10" s="6">
        <f>8712667+664169</f>
        <v>9376836</v>
      </c>
    </row>
    <row r="11" spans="1:27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4">
        <f>M11</f>
        <v>20211600</v>
      </c>
      <c r="K11" s="192"/>
      <c r="L11" s="121"/>
      <c r="M11" s="93">
        <f>20211600</f>
        <v>20211600</v>
      </c>
    </row>
    <row r="12" spans="1:27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18">
        <f>M12</f>
        <v>0</v>
      </c>
      <c r="K12" s="219"/>
      <c r="L12" s="122"/>
      <c r="M12" s="123"/>
    </row>
    <row r="13" spans="1:27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01">
        <f>J9+J10</f>
        <v>-3511989</v>
      </c>
      <c r="K13" s="202"/>
      <c r="L13" s="124"/>
      <c r="M13" s="125">
        <f>M9+M10</f>
        <v>-3511989</v>
      </c>
    </row>
    <row r="14" spans="1:27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199"/>
      <c r="K14" s="200"/>
      <c r="L14" s="92"/>
      <c r="M14" s="93"/>
    </row>
    <row r="15" spans="1:27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199"/>
      <c r="K15" s="200"/>
      <c r="L15" s="92"/>
      <c r="M15" s="93">
        <f>-L15</f>
        <v>0</v>
      </c>
    </row>
    <row r="16" spans="1:27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199"/>
      <c r="K16" s="200"/>
      <c r="L16" s="92"/>
      <c r="M16" s="93">
        <f>-L16</f>
        <v>0</v>
      </c>
    </row>
    <row r="17" spans="2:27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199"/>
      <c r="K17" s="200"/>
      <c r="L17" s="92">
        <f>100000+174275</f>
        <v>274275</v>
      </c>
      <c r="M17" s="93">
        <f>-L17</f>
        <v>-274275</v>
      </c>
    </row>
    <row r="18" spans="2:27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199"/>
      <c r="K18" s="200"/>
      <c r="L18" s="92">
        <v>-5700000</v>
      </c>
      <c r="M18" s="93">
        <f>-L18</f>
        <v>5700000</v>
      </c>
    </row>
    <row r="19" spans="2:27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191"/>
      <c r="K19" s="192"/>
      <c r="L19" s="92"/>
      <c r="M19" s="126"/>
      <c r="AA19" s="6">
        <f>486014+551019-510188</f>
        <v>526845</v>
      </c>
    </row>
    <row r="20" spans="2:27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191"/>
      <c r="K20" s="192"/>
      <c r="L20" s="92"/>
      <c r="M20" s="126"/>
    </row>
    <row r="21" spans="2:27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193"/>
      <c r="K21" s="194"/>
      <c r="L21" s="127"/>
      <c r="M21" s="128"/>
      <c r="N21" s="5"/>
      <c r="O21" s="5"/>
      <c r="P21" s="5"/>
    </row>
    <row r="22" spans="2:27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195">
        <f>L22+M22</f>
        <v>-3511989</v>
      </c>
      <c r="K22" s="196"/>
      <c r="L22" s="129">
        <f>SUM(L15:L21)</f>
        <v>-5425725</v>
      </c>
      <c r="M22" s="130">
        <f>M13+M15+M16+M17+M18</f>
        <v>1913736</v>
      </c>
      <c r="N22" s="5"/>
      <c r="O22" s="5"/>
      <c r="P22" s="5"/>
    </row>
    <row r="23" spans="2:27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197">
        <f>J8+J22</f>
        <v>100859090</v>
      </c>
      <c r="K23" s="198"/>
      <c r="L23" s="94">
        <f>L8+L22</f>
        <v>106377531</v>
      </c>
      <c r="M23" s="95">
        <f>M8+M22</f>
        <v>-5518441</v>
      </c>
      <c r="N23" s="5"/>
      <c r="O23" s="5"/>
      <c r="P23" s="5"/>
    </row>
    <row r="24" spans="2:27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27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27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27" ht="15.6" customHeight="1" x14ac:dyDescent="0.15">
      <c r="L27" s="133"/>
      <c r="M27" s="133"/>
    </row>
    <row r="28" spans="2:27" ht="15.6" customHeight="1" x14ac:dyDescent="0.15">
      <c r="L28" s="133"/>
      <c r="M28" s="133"/>
    </row>
    <row r="29" spans="2:27" ht="15.6" customHeight="1" x14ac:dyDescent="0.15">
      <c r="L29" s="133"/>
      <c r="M29" s="133"/>
    </row>
    <row r="30" spans="2:27" ht="15.6" customHeight="1" x14ac:dyDescent="0.15">
      <c r="L30" s="133"/>
      <c r="M30" s="133"/>
    </row>
    <row r="31" spans="2:27" ht="15.6" customHeight="1" x14ac:dyDescent="0.15">
      <c r="L31" s="133"/>
      <c r="M31" s="133"/>
    </row>
    <row r="32" spans="2:27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4" ht="15.6" customHeight="1" x14ac:dyDescent="0.15">
      <c r="L49" s="133"/>
      <c r="M49" s="133"/>
      <c r="N49" s="6">
        <f>107927188+100000-5700000</f>
        <v>102327188</v>
      </c>
    </row>
    <row r="50" spans="2:14" ht="15.6" customHeight="1" x14ac:dyDescent="0.15">
      <c r="L50" s="133"/>
      <c r="M50" s="133"/>
    </row>
    <row r="51" spans="2:14" ht="15.6" customHeight="1" x14ac:dyDescent="0.15">
      <c r="L51" s="133"/>
      <c r="M51" s="133"/>
    </row>
    <row r="52" spans="2:14" ht="15.6" customHeight="1" x14ac:dyDescent="0.15">
      <c r="L52" s="133"/>
      <c r="M52" s="133"/>
    </row>
    <row r="53" spans="2:14" ht="15.6" customHeight="1" x14ac:dyDescent="0.15">
      <c r="L53" s="133"/>
      <c r="M53" s="133"/>
      <c r="N53" s="6">
        <v>4385240</v>
      </c>
    </row>
    <row r="54" spans="2:14" ht="15.6" customHeight="1" x14ac:dyDescent="0.15">
      <c r="L54" s="133"/>
      <c r="M54" s="133"/>
    </row>
    <row r="55" spans="2:14" ht="15.6" customHeight="1" x14ac:dyDescent="0.15">
      <c r="L55" s="133"/>
      <c r="M55" s="133"/>
    </row>
    <row r="56" spans="2:14" ht="15.6" customHeight="1" x14ac:dyDescent="0.15">
      <c r="L56" s="133"/>
      <c r="M56" s="133"/>
    </row>
    <row r="57" spans="2:14" ht="21" customHeight="1" x14ac:dyDescent="0.15">
      <c r="L57" s="133"/>
      <c r="M57" s="133"/>
      <c r="N57" s="6">
        <f>3876068+174275</f>
        <v>4050343</v>
      </c>
    </row>
    <row r="58" spans="2:14" ht="4.5" customHeight="1" x14ac:dyDescent="0.15">
      <c r="L58" s="133"/>
      <c r="M58" s="133"/>
    </row>
    <row r="59" spans="2:14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4" ht="15.6" customHeight="1" x14ac:dyDescent="0.15">
      <c r="B60" s="103"/>
      <c r="C60" s="103"/>
      <c r="D60" s="103"/>
      <c r="E60" s="103"/>
      <c r="F60" s="103"/>
      <c r="G60" s="103"/>
      <c r="H60" s="103"/>
      <c r="I60" s="103"/>
      <c r="L60" s="133"/>
      <c r="M60" s="133"/>
    </row>
    <row r="61" spans="2:14" ht="15.6" customHeight="1" x14ac:dyDescent="0.15">
      <c r="L61" s="133"/>
      <c r="M61" s="133"/>
    </row>
    <row r="62" spans="2:14" ht="15.6" customHeight="1" x14ac:dyDescent="0.15">
      <c r="L62" s="133"/>
      <c r="M62" s="133"/>
    </row>
    <row r="63" spans="2:14" ht="15.6" customHeight="1" x14ac:dyDescent="0.15">
      <c r="L63" s="133"/>
      <c r="M63" s="133"/>
    </row>
    <row r="64" spans="2:14" ht="15.6" customHeight="1" x14ac:dyDescent="0.15">
      <c r="L64" s="133"/>
      <c r="M64" s="133"/>
    </row>
    <row r="65" spans="2:13" s="103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3"/>
      <c r="K66" s="103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3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3"/>
      <c r="K101" s="103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3"/>
      <c r="C114" s="103"/>
      <c r="D114" s="103"/>
      <c r="E114" s="103"/>
      <c r="F114" s="103"/>
      <c r="G114" s="103"/>
      <c r="H114" s="103"/>
      <c r="I114" s="103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3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3"/>
      <c r="K143" s="103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3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3"/>
      <c r="K197" s="103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5"/>
      <c r="M257" s="105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13:K13"/>
    <mergeCell ref="B2:M2"/>
    <mergeCell ref="B6:I7"/>
    <mergeCell ref="J6:K7"/>
    <mergeCell ref="J8:K8"/>
    <mergeCell ref="J9:K9"/>
    <mergeCell ref="J10:K10"/>
    <mergeCell ref="J11:K11"/>
    <mergeCell ref="J12:K12"/>
    <mergeCell ref="B3:N3"/>
    <mergeCell ref="B4:N4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93"/>
  <sheetViews>
    <sheetView showGridLines="0" view="pageBreakPreview" zoomScaleNormal="100" zoomScaleSheetLayoutView="100" workbookViewId="0">
      <selection activeCell="A3" sqref="A3:M4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2.125" style="6" customWidth="1"/>
    <col min="15" max="15" width="9" style="159"/>
    <col min="16" max="31" width="9" style="6"/>
    <col min="32" max="32" width="12.75" style="6" customWidth="1"/>
    <col min="33" max="16384" width="9" style="6"/>
  </cols>
  <sheetData>
    <row r="1" spans="1:28" ht="18" customHeight="1" x14ac:dyDescent="0.15">
      <c r="B1" s="140" t="s">
        <v>173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28" ht="23.25" customHeight="1" x14ac:dyDescent="0.2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7"/>
      <c r="O2" s="265"/>
      <c r="P2" s="107"/>
      <c r="Q2" s="107"/>
    </row>
    <row r="3" spans="1:28" ht="14.1" customHeight="1" x14ac:dyDescent="0.2">
      <c r="A3" s="227" t="s">
        <v>175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7"/>
      <c r="O3" s="265"/>
      <c r="P3" s="107"/>
      <c r="Q3" s="107"/>
    </row>
    <row r="4" spans="1:28" ht="14.1" customHeight="1" x14ac:dyDescent="0.2">
      <c r="A4" s="228" t="s">
        <v>176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7"/>
      <c r="O4" s="265"/>
      <c r="P4" s="107"/>
      <c r="Q4" s="107"/>
    </row>
    <row r="5" spans="1:28" ht="15.75" customHeight="1" thickBot="1" x14ac:dyDescent="0.25">
      <c r="A5" s="109"/>
      <c r="B5" s="107"/>
      <c r="C5" s="107"/>
      <c r="D5" s="107"/>
      <c r="E5" s="107"/>
      <c r="F5" s="107"/>
      <c r="G5" s="107"/>
      <c r="H5" s="107"/>
      <c r="I5" s="107"/>
      <c r="J5" s="107"/>
      <c r="K5" s="110"/>
      <c r="L5" s="107"/>
      <c r="M5" s="110" t="s">
        <v>167</v>
      </c>
      <c r="N5" s="107"/>
      <c r="O5" s="265"/>
      <c r="P5" s="107"/>
      <c r="Q5" s="107"/>
    </row>
    <row r="6" spans="1:28" ht="15.75" customHeight="1" thickBot="1" x14ac:dyDescent="0.25">
      <c r="A6" s="229" t="s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 t="s">
        <v>2</v>
      </c>
      <c r="M6" s="232"/>
      <c r="N6" s="107"/>
      <c r="O6" s="265"/>
      <c r="P6" s="107"/>
      <c r="Q6" s="107"/>
    </row>
    <row r="7" spans="1:28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22">
        <f>L8+L23</f>
        <v>23725836</v>
      </c>
      <c r="M7" s="223"/>
    </row>
    <row r="8" spans="1:28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22">
        <f>L9+L14+L19</f>
        <v>21363068</v>
      </c>
      <c r="M8" s="223"/>
    </row>
    <row r="9" spans="1:28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22">
        <f>SUM(L10:M13)</f>
        <v>20653710</v>
      </c>
      <c r="M9" s="223"/>
      <c r="O9" s="159" t="s">
        <v>165</v>
      </c>
      <c r="P9" s="6" t="s">
        <v>165</v>
      </c>
    </row>
    <row r="10" spans="1:28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22">
        <f>19856287-510188</f>
        <v>19346099</v>
      </c>
      <c r="M10" s="223"/>
      <c r="O10" s="159" t="s">
        <v>177</v>
      </c>
      <c r="AB10" s="6">
        <f>8712667+664169</f>
        <v>9376836</v>
      </c>
    </row>
    <row r="11" spans="1:28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22">
        <v>551019</v>
      </c>
      <c r="M11" s="223"/>
      <c r="O11" s="159">
        <v>22</v>
      </c>
    </row>
    <row r="12" spans="1:28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22">
        <v>664169</v>
      </c>
      <c r="M12" s="223"/>
      <c r="O12" s="159">
        <v>19</v>
      </c>
    </row>
    <row r="13" spans="1:28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22">
        <v>92423</v>
      </c>
      <c r="M13" s="223"/>
      <c r="O13" s="159">
        <v>11</v>
      </c>
    </row>
    <row r="14" spans="1:28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22">
        <f>SUM(L15:M18)</f>
        <v>709358</v>
      </c>
      <c r="M14" s="223"/>
    </row>
    <row r="15" spans="1:28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22">
        <v>709358</v>
      </c>
      <c r="M15" s="223"/>
      <c r="O15" s="159">
        <v>15</v>
      </c>
    </row>
    <row r="16" spans="1:28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22"/>
      <c r="M16" s="223"/>
      <c r="O16" s="159">
        <v>16</v>
      </c>
    </row>
    <row r="17" spans="1:28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22"/>
      <c r="M17" s="223"/>
      <c r="O17" s="159">
        <v>23</v>
      </c>
    </row>
    <row r="18" spans="1:28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22"/>
      <c r="M18" s="223"/>
    </row>
    <row r="19" spans="1:28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22">
        <f>SUM(L20:M22)</f>
        <v>0</v>
      </c>
      <c r="M19" s="223"/>
      <c r="Q19" s="5"/>
      <c r="R19" s="5"/>
      <c r="S19" s="5"/>
      <c r="T19" s="5"/>
      <c r="AB19" s="6">
        <f>486014+551019-510188</f>
        <v>526845</v>
      </c>
    </row>
    <row r="20" spans="1:28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22"/>
      <c r="M20" s="223"/>
      <c r="Q20" s="5"/>
      <c r="R20" s="5"/>
      <c r="S20" s="5"/>
      <c r="T20" s="5"/>
    </row>
    <row r="21" spans="1:28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22"/>
      <c r="M21" s="223"/>
      <c r="Q21" s="5"/>
      <c r="R21" s="5"/>
      <c r="S21" s="5"/>
      <c r="T21" s="5"/>
    </row>
    <row r="22" spans="1:28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22"/>
      <c r="M22" s="223"/>
      <c r="O22" s="159">
        <v>17</v>
      </c>
      <c r="Q22" s="5"/>
      <c r="R22" s="5"/>
      <c r="S22" s="5"/>
      <c r="T22" s="5"/>
    </row>
    <row r="23" spans="1:28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22">
        <f>SUM(L24:M27)</f>
        <v>2362768</v>
      </c>
      <c r="M23" s="223"/>
      <c r="Q23" s="5"/>
      <c r="R23" s="5"/>
      <c r="S23" s="5"/>
      <c r="T23" s="5"/>
    </row>
    <row r="24" spans="1:28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22">
        <v>2324306</v>
      </c>
      <c r="M24" s="223"/>
      <c r="O24" s="159">
        <v>18</v>
      </c>
      <c r="Q24" s="5"/>
      <c r="R24" s="5"/>
      <c r="S24" s="5"/>
      <c r="T24" s="5"/>
    </row>
    <row r="25" spans="1:28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22">
        <v>38462</v>
      </c>
      <c r="M25" s="223"/>
      <c r="O25" s="159">
        <v>10</v>
      </c>
    </row>
    <row r="26" spans="1:28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22"/>
      <c r="M26" s="223"/>
    </row>
    <row r="27" spans="1:28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22"/>
      <c r="M27" s="223"/>
      <c r="O27" s="262" t="s">
        <v>180</v>
      </c>
    </row>
    <row r="28" spans="1:28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22">
        <f>SUM(L29:M30)</f>
        <v>2247</v>
      </c>
      <c r="M28" s="223"/>
    </row>
    <row r="29" spans="1:28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22"/>
      <c r="M29" s="223"/>
      <c r="O29" s="159">
        <v>2</v>
      </c>
    </row>
    <row r="30" spans="1:28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22">
        <v>2247</v>
      </c>
      <c r="M30" s="223"/>
      <c r="O30" s="159">
        <v>5</v>
      </c>
    </row>
    <row r="31" spans="1:28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20">
        <f>L7-L28</f>
        <v>23723589</v>
      </c>
      <c r="M31" s="221"/>
    </row>
    <row r="32" spans="1:28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22"/>
      <c r="M32" s="223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22"/>
      <c r="M33" s="223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22"/>
      <c r="M34" s="223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22"/>
      <c r="M35" s="223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22"/>
      <c r="M36" s="223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22"/>
      <c r="M37" s="223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22"/>
      <c r="M38" s="223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22"/>
      <c r="M39" s="223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9"/>
      <c r="M40" s="100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24">
        <f>L31+L32-L38</f>
        <v>23723589</v>
      </c>
      <c r="M41" s="225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7" ht="15.6" customHeight="1" x14ac:dyDescent="0.15">
      <c r="N49" s="6">
        <f>107927188+100000-5700000</f>
        <v>102327188</v>
      </c>
    </row>
    <row r="50" spans="1:17" ht="15.6" customHeight="1" x14ac:dyDescent="0.15"/>
    <row r="51" spans="1:17" ht="15.6" customHeight="1" x14ac:dyDescent="0.15"/>
    <row r="52" spans="1:17" ht="15.6" customHeight="1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7" ht="15.6" customHeight="1" x14ac:dyDescent="0.15">
      <c r="N53" s="6">
        <v>4385240</v>
      </c>
    </row>
    <row r="54" spans="1:17" ht="15.6" customHeight="1" x14ac:dyDescent="0.15"/>
    <row r="55" spans="1:17" ht="5.25" customHeight="1" x14ac:dyDescent="0.15"/>
    <row r="56" spans="1:17" ht="15.6" customHeight="1" x14ac:dyDescent="0.15"/>
    <row r="57" spans="1:17" ht="15.6" customHeight="1" x14ac:dyDescent="0.15">
      <c r="N57" s="6">
        <f>3876068+174275</f>
        <v>4050343</v>
      </c>
    </row>
    <row r="58" spans="1:17" ht="15.6" customHeight="1" x14ac:dyDescent="0.15"/>
    <row r="59" spans="1:17" ht="15.6" customHeight="1" x14ac:dyDescent="0.15"/>
    <row r="60" spans="1:17" ht="15.6" customHeight="1" x14ac:dyDescent="0.15"/>
    <row r="61" spans="1:17" ht="15.6" customHeight="1" x14ac:dyDescent="0.15"/>
    <row r="62" spans="1:17" ht="15.6" customHeight="1" x14ac:dyDescent="0.15"/>
    <row r="63" spans="1:17" s="103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59"/>
      <c r="P63" s="6"/>
      <c r="Q63" s="6"/>
    </row>
    <row r="64" spans="1:17" ht="18" customHeight="1" x14ac:dyDescent="0.15">
      <c r="L64" s="103"/>
      <c r="M64" s="103"/>
      <c r="N64" s="103"/>
      <c r="P64" s="103"/>
      <c r="Q64" s="103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97" spans="1:17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59"/>
      <c r="P97" s="6"/>
      <c r="Q97" s="6"/>
    </row>
    <row r="98" spans="1:17" s="103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266"/>
      <c r="P98" s="3"/>
      <c r="Q98" s="3"/>
    </row>
    <row r="99" spans="1:17" ht="18" customHeight="1" x14ac:dyDescent="0.15">
      <c r="L99" s="103"/>
      <c r="M99" s="103"/>
      <c r="N99" s="103"/>
      <c r="P99" s="103"/>
      <c r="Q99" s="103"/>
    </row>
    <row r="100" spans="1:17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7" ht="18" customHeight="1" x14ac:dyDescent="0.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9" spans="1:17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59"/>
      <c r="P139" s="6"/>
      <c r="Q139" s="6"/>
    </row>
    <row r="140" spans="1:17" s="103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266"/>
      <c r="P140" s="3"/>
      <c r="Q140" s="3"/>
    </row>
    <row r="141" spans="1:17" ht="18" customHeight="1" x14ac:dyDescent="0.15">
      <c r="L141" s="103"/>
      <c r="M141" s="103"/>
      <c r="N141" s="103"/>
      <c r="P141" s="103"/>
      <c r="Q141" s="103"/>
    </row>
    <row r="142" spans="1:17" ht="27" customHeight="1" x14ac:dyDescent="0.15"/>
    <row r="143" spans="1:17" ht="14.45" customHeight="1" x14ac:dyDescent="0.15"/>
    <row r="144" spans="1:17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7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59"/>
      <c r="P193" s="6"/>
      <c r="Q193" s="6"/>
    </row>
    <row r="194" spans="1:17" s="103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266"/>
      <c r="P194" s="3"/>
      <c r="Q194" s="3"/>
    </row>
    <row r="195" spans="1:17" ht="18" customHeight="1" x14ac:dyDescent="0.15">
      <c r="L195" s="103"/>
      <c r="M195" s="103"/>
      <c r="N195" s="103"/>
      <c r="P195" s="103"/>
      <c r="Q195" s="103"/>
    </row>
    <row r="196" spans="1:17" ht="27" customHeight="1" x14ac:dyDescent="0.15"/>
    <row r="197" spans="1:17" ht="13.5" customHeight="1" x14ac:dyDescent="0.15"/>
    <row r="198" spans="1:17" ht="13.5" customHeight="1" x14ac:dyDescent="0.15"/>
    <row r="199" spans="1:17" ht="13.5" customHeight="1" x14ac:dyDescent="0.15"/>
    <row r="200" spans="1:17" ht="13.5" customHeight="1" x14ac:dyDescent="0.15"/>
    <row r="201" spans="1:17" ht="13.5" customHeight="1" x14ac:dyDescent="0.15"/>
    <row r="202" spans="1:17" ht="13.5" customHeight="1" x14ac:dyDescent="0.15"/>
    <row r="203" spans="1:17" ht="13.5" customHeight="1" x14ac:dyDescent="0.15"/>
    <row r="204" spans="1:17" ht="13.5" customHeight="1" x14ac:dyDescent="0.15"/>
    <row r="205" spans="1:17" ht="13.5" customHeight="1" x14ac:dyDescent="0.15"/>
    <row r="206" spans="1:17" ht="13.5" customHeight="1" x14ac:dyDescent="0.15"/>
    <row r="207" spans="1:17" ht="13.5" customHeight="1" x14ac:dyDescent="0.15"/>
    <row r="208" spans="1:17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7" ht="13.5" customHeight="1" x14ac:dyDescent="0.15"/>
    <row r="242" spans="1:17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7" ht="13.5" customHeight="1" x14ac:dyDescent="0.15"/>
    <row r="244" spans="1:17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7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7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7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7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7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7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7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7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7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159"/>
      <c r="P253" s="6"/>
      <c r="Q253" s="6"/>
    </row>
    <row r="254" spans="1:17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267"/>
      <c r="P254" s="77"/>
      <c r="Q254" s="77"/>
    </row>
    <row r="255" spans="1:17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59"/>
      <c r="P255" s="6"/>
      <c r="Q255" s="6"/>
    </row>
    <row r="256" spans="1:17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O256" s="266"/>
    </row>
    <row r="257" spans="1:17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O257" s="266"/>
    </row>
    <row r="258" spans="1:17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O258" s="266"/>
    </row>
    <row r="259" spans="1:17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O259" s="266"/>
    </row>
    <row r="260" spans="1:17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O260" s="266"/>
    </row>
    <row r="261" spans="1:17" ht="18" customHeight="1" x14ac:dyDescent="0.15">
      <c r="L261" s="3"/>
      <c r="M261" s="3"/>
      <c r="N261" s="3"/>
      <c r="O261" s="266"/>
      <c r="P261" s="3"/>
      <c r="Q261" s="3"/>
    </row>
    <row r="263" spans="1:17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59"/>
      <c r="P263" s="6"/>
      <c r="Q263" s="6"/>
    </row>
    <row r="264" spans="1:17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O264" s="266"/>
    </row>
    <row r="265" spans="1:17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O265" s="266"/>
    </row>
    <row r="266" spans="1:17" ht="18" customHeight="1" x14ac:dyDescent="0.15">
      <c r="L266" s="3"/>
      <c r="M266" s="3"/>
      <c r="N266" s="3"/>
      <c r="O266" s="266"/>
      <c r="P266" s="3"/>
      <c r="Q266" s="3"/>
    </row>
    <row r="267" spans="1:17" ht="15" customHeight="1" x14ac:dyDescent="0.15"/>
    <row r="268" spans="1:17" ht="15" customHeight="1" x14ac:dyDescent="0.15"/>
    <row r="269" spans="1:17" ht="15" customHeight="1" x14ac:dyDescent="0.15"/>
    <row r="270" spans="1:17" ht="15" customHeight="1" x14ac:dyDescent="0.15"/>
    <row r="271" spans="1:17" ht="15" customHeight="1" x14ac:dyDescent="0.15"/>
    <row r="272" spans="1:17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9"/>
  <sheetViews>
    <sheetView showGridLines="0" view="pageBreakPreview" topLeftCell="A37" zoomScale="110" zoomScaleNormal="100" zoomScaleSheetLayoutView="110" workbookViewId="0">
      <selection activeCell="Q52" sqref="Q52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3.125" style="6" customWidth="1"/>
    <col min="15" max="15" width="11.875" style="262" bestFit="1" customWidth="1"/>
    <col min="16" max="16" width="9.375" style="6" bestFit="1" customWidth="1"/>
    <col min="17" max="31" width="9" style="6"/>
    <col min="32" max="32" width="12.75" style="6" customWidth="1"/>
    <col min="33" max="16384" width="9" style="6"/>
  </cols>
  <sheetData>
    <row r="1" spans="1:28" ht="18" customHeight="1" x14ac:dyDescent="0.15">
      <c r="B1" s="142" t="s">
        <v>172</v>
      </c>
      <c r="C1" s="142"/>
      <c r="D1" s="142"/>
      <c r="E1" s="142"/>
      <c r="F1" s="142"/>
      <c r="G1" s="142"/>
      <c r="H1" s="142"/>
      <c r="I1" s="142"/>
      <c r="J1" s="142"/>
      <c r="K1" s="142"/>
      <c r="L1" s="142" t="s">
        <v>109</v>
      </c>
      <c r="M1" s="142"/>
    </row>
    <row r="2" spans="1:28" ht="18" customHeight="1" x14ac:dyDescent="0.15">
      <c r="A2" s="143"/>
      <c r="B2" s="250" t="s">
        <v>110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28" s="3" customFormat="1" ht="15.95" customHeight="1" x14ac:dyDescent="0.15">
      <c r="B3" s="227" t="s">
        <v>175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63"/>
    </row>
    <row r="4" spans="1:28" s="3" customFormat="1" ht="15.95" customHeight="1" x14ac:dyDescent="0.15">
      <c r="B4" s="228" t="s">
        <v>176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63"/>
    </row>
    <row r="5" spans="1:28" s="3" customFormat="1" ht="17.25" customHeight="1" thickBot="1" x14ac:dyDescent="0.2">
      <c r="M5" s="91" t="s">
        <v>170</v>
      </c>
      <c r="O5" s="263"/>
    </row>
    <row r="6" spans="1:28" s="3" customFormat="1" ht="14.45" customHeight="1" x14ac:dyDescent="0.15">
      <c r="B6" s="251" t="s">
        <v>1</v>
      </c>
      <c r="C6" s="252"/>
      <c r="D6" s="252"/>
      <c r="E6" s="252"/>
      <c r="F6" s="252"/>
      <c r="G6" s="252"/>
      <c r="H6" s="252"/>
      <c r="I6" s="253"/>
      <c r="J6" s="253"/>
      <c r="K6" s="254"/>
      <c r="L6" s="258" t="s">
        <v>2</v>
      </c>
      <c r="M6" s="259"/>
      <c r="O6" s="263"/>
    </row>
    <row r="7" spans="1:28" s="3" customFormat="1" ht="14.45" customHeight="1" thickBot="1" x14ac:dyDescent="0.2">
      <c r="B7" s="255"/>
      <c r="C7" s="256"/>
      <c r="D7" s="256"/>
      <c r="E7" s="256"/>
      <c r="F7" s="256"/>
      <c r="G7" s="256"/>
      <c r="H7" s="256"/>
      <c r="I7" s="256"/>
      <c r="J7" s="256"/>
      <c r="K7" s="257"/>
      <c r="L7" s="260"/>
      <c r="M7" s="261"/>
      <c r="O7" s="263"/>
    </row>
    <row r="8" spans="1:28" s="103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4"/>
      <c r="J8" s="144"/>
      <c r="K8" s="145"/>
      <c r="L8" s="248"/>
      <c r="M8" s="249"/>
      <c r="O8" s="262"/>
    </row>
    <row r="9" spans="1:28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6"/>
      <c r="L9" s="222">
        <f>L10+L15</f>
        <v>23020836</v>
      </c>
      <c r="M9" s="223"/>
    </row>
    <row r="10" spans="1:28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6"/>
      <c r="L10" s="222">
        <f>SUM(L11:M14)</f>
        <v>20658068</v>
      </c>
      <c r="M10" s="223"/>
      <c r="AB10" s="6">
        <f>8712667+664169</f>
        <v>9376836</v>
      </c>
    </row>
    <row r="11" spans="1:28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6"/>
      <c r="L11" s="222">
        <f>92423+19856287</f>
        <v>19948710</v>
      </c>
      <c r="M11" s="223"/>
      <c r="O11" s="262" t="s">
        <v>183</v>
      </c>
    </row>
    <row r="12" spans="1:28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6"/>
      <c r="L12" s="222">
        <v>709358</v>
      </c>
      <c r="M12" s="223"/>
      <c r="O12" s="262" t="s">
        <v>184</v>
      </c>
    </row>
    <row r="13" spans="1:28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6"/>
      <c r="L13" s="222"/>
      <c r="M13" s="223"/>
    </row>
    <row r="14" spans="1:28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6"/>
      <c r="L14" s="222"/>
      <c r="M14" s="223"/>
    </row>
    <row r="15" spans="1:28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6"/>
      <c r="L15" s="222">
        <f>SUM(L16:M19)</f>
        <v>2362768</v>
      </c>
      <c r="M15" s="223"/>
    </row>
    <row r="16" spans="1:28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6"/>
      <c r="L16" s="222">
        <v>2324306</v>
      </c>
      <c r="M16" s="223"/>
      <c r="O16" s="262" t="s">
        <v>178</v>
      </c>
    </row>
    <row r="17" spans="2:28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6"/>
      <c r="L17" s="222">
        <v>38462</v>
      </c>
      <c r="M17" s="223"/>
      <c r="O17" s="262" t="s">
        <v>179</v>
      </c>
    </row>
    <row r="18" spans="2:28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6"/>
      <c r="L18" s="222"/>
      <c r="M18" s="223"/>
    </row>
    <row r="19" spans="2:28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6"/>
      <c r="L19" s="222"/>
      <c r="M19" s="223"/>
      <c r="AB19" s="6">
        <f>486014+551019-510188</f>
        <v>526845</v>
      </c>
    </row>
    <row r="20" spans="2:28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6"/>
      <c r="L20" s="222">
        <f>SUM(L21:M24)</f>
        <v>20213847</v>
      </c>
      <c r="M20" s="223"/>
    </row>
    <row r="21" spans="2:28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6"/>
      <c r="L21" s="222">
        <v>20211600</v>
      </c>
      <c r="M21" s="223"/>
      <c r="O21" s="262" t="s">
        <v>188</v>
      </c>
    </row>
    <row r="22" spans="2:28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6"/>
      <c r="L22" s="222"/>
      <c r="M22" s="223"/>
      <c r="O22" s="262" t="s">
        <v>189</v>
      </c>
    </row>
    <row r="23" spans="2:28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6"/>
      <c r="L23" s="222"/>
      <c r="M23" s="223"/>
      <c r="O23" s="262" t="s">
        <v>181</v>
      </c>
    </row>
    <row r="24" spans="2:28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6"/>
      <c r="L24" s="222">
        <v>2247</v>
      </c>
      <c r="M24" s="223"/>
      <c r="O24" s="262" t="s">
        <v>182</v>
      </c>
    </row>
    <row r="25" spans="2:28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6"/>
      <c r="L25" s="222"/>
      <c r="M25" s="223"/>
    </row>
    <row r="26" spans="2:28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6"/>
      <c r="L26" s="222"/>
      <c r="M26" s="223"/>
    </row>
    <row r="27" spans="2:28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6"/>
      <c r="L27" s="222"/>
      <c r="M27" s="223"/>
    </row>
    <row r="28" spans="2:28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6"/>
      <c r="L28" s="222"/>
      <c r="M28" s="223"/>
    </row>
    <row r="29" spans="2:28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7"/>
      <c r="L29" s="246">
        <f>L20-L9</f>
        <v>-2806989</v>
      </c>
      <c r="M29" s="247"/>
    </row>
    <row r="30" spans="2:28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6"/>
      <c r="L30" s="222"/>
      <c r="M30" s="223"/>
    </row>
    <row r="31" spans="2:28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6"/>
      <c r="L31" s="222">
        <f>SUM(L32:M36)</f>
        <v>274275</v>
      </c>
      <c r="M31" s="223"/>
    </row>
    <row r="32" spans="2:28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6"/>
      <c r="L32" s="222"/>
      <c r="M32" s="223"/>
      <c r="O32" s="262" t="s">
        <v>185</v>
      </c>
    </row>
    <row r="33" spans="2:15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6"/>
      <c r="L33" s="222">
        <f>100000+174275</f>
        <v>274275</v>
      </c>
      <c r="M33" s="223"/>
      <c r="O33" s="262" t="s">
        <v>186</v>
      </c>
    </row>
    <row r="34" spans="2:15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6"/>
      <c r="L34" s="222"/>
      <c r="M34" s="223"/>
    </row>
    <row r="35" spans="2:15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6"/>
      <c r="L35" s="222"/>
      <c r="M35" s="223"/>
    </row>
    <row r="36" spans="2:15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6"/>
      <c r="L36" s="222"/>
      <c r="M36" s="223"/>
    </row>
    <row r="37" spans="2:15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6"/>
      <c r="L37" s="222">
        <f>SUM(L38:M42)</f>
        <v>5700000</v>
      </c>
      <c r="M37" s="223"/>
    </row>
    <row r="38" spans="2:15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6"/>
      <c r="L38" s="222"/>
      <c r="M38" s="223"/>
    </row>
    <row r="39" spans="2:15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6"/>
      <c r="L39" s="222">
        <v>5700000</v>
      </c>
      <c r="M39" s="223"/>
      <c r="O39" s="262" t="s">
        <v>187</v>
      </c>
    </row>
    <row r="40" spans="2:15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6"/>
      <c r="L40" s="222"/>
      <c r="M40" s="223"/>
    </row>
    <row r="41" spans="2:15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6"/>
      <c r="L41" s="222"/>
      <c r="M41" s="223"/>
    </row>
    <row r="42" spans="2:15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6"/>
      <c r="L42" s="222"/>
      <c r="M42" s="223"/>
    </row>
    <row r="43" spans="2:15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7"/>
      <c r="L43" s="246">
        <f>L37-L31</f>
        <v>5425725</v>
      </c>
      <c r="M43" s="247"/>
    </row>
    <row r="44" spans="2:15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6"/>
      <c r="L44" s="222"/>
      <c r="M44" s="223"/>
    </row>
    <row r="45" spans="2:15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6"/>
      <c r="L45" s="222"/>
      <c r="M45" s="223"/>
    </row>
    <row r="46" spans="2:15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6"/>
      <c r="L46" s="222"/>
      <c r="M46" s="223"/>
    </row>
    <row r="47" spans="2:15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6"/>
      <c r="L47" s="222"/>
      <c r="M47" s="223"/>
    </row>
    <row r="48" spans="2:15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6"/>
      <c r="L48" s="222"/>
      <c r="M48" s="223"/>
    </row>
    <row r="49" spans="2:16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6"/>
      <c r="L49" s="222"/>
      <c r="M49" s="223"/>
    </row>
    <row r="50" spans="2:16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6"/>
      <c r="L50" s="222"/>
      <c r="M50" s="223"/>
    </row>
    <row r="51" spans="2:16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7"/>
      <c r="L51" s="220"/>
      <c r="M51" s="221"/>
    </row>
    <row r="52" spans="2:16" ht="13.5" customHeight="1" x14ac:dyDescent="0.15">
      <c r="B52" s="241" t="s">
        <v>148</v>
      </c>
      <c r="C52" s="242"/>
      <c r="D52" s="242"/>
      <c r="E52" s="242"/>
      <c r="F52" s="242"/>
      <c r="G52" s="242"/>
      <c r="H52" s="242"/>
      <c r="I52" s="242"/>
      <c r="J52" s="242"/>
      <c r="K52" s="243"/>
      <c r="L52" s="244">
        <f>L29+L43+L51</f>
        <v>2618736</v>
      </c>
      <c r="M52" s="245"/>
    </row>
    <row r="53" spans="2:16" ht="13.5" customHeight="1" thickBot="1" x14ac:dyDescent="0.2">
      <c r="B53" s="235" t="s">
        <v>149</v>
      </c>
      <c r="C53" s="236"/>
      <c r="D53" s="236"/>
      <c r="E53" s="236"/>
      <c r="F53" s="236"/>
      <c r="G53" s="236"/>
      <c r="H53" s="236"/>
      <c r="I53" s="236"/>
      <c r="J53" s="236"/>
      <c r="K53" s="237"/>
      <c r="L53" s="222">
        <v>1766504</v>
      </c>
      <c r="M53" s="223"/>
    </row>
    <row r="54" spans="2:16" ht="13.5" customHeight="1" thickBot="1" x14ac:dyDescent="0.2">
      <c r="B54" s="238" t="s">
        <v>150</v>
      </c>
      <c r="C54" s="239"/>
      <c r="D54" s="239"/>
      <c r="E54" s="239"/>
      <c r="F54" s="239"/>
      <c r="G54" s="239"/>
      <c r="H54" s="239"/>
      <c r="I54" s="239"/>
      <c r="J54" s="239"/>
      <c r="K54" s="240"/>
      <c r="L54" s="233">
        <f>L52+L53</f>
        <v>4385240</v>
      </c>
      <c r="M54" s="234"/>
    </row>
    <row r="55" spans="2:16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48"/>
      <c r="M55" s="149"/>
    </row>
    <row r="56" spans="2:16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0"/>
      <c r="M56" s="151"/>
    </row>
    <row r="57" spans="2:16" ht="13.5" customHeight="1" x14ac:dyDescent="0.15">
      <c r="B57" s="98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2"/>
      <c r="M57" s="153"/>
    </row>
    <row r="58" spans="2:16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4"/>
      <c r="M58" s="155"/>
    </row>
    <row r="59" spans="2:16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6"/>
      <c r="J59" s="156"/>
      <c r="K59" s="156"/>
      <c r="L59" s="233">
        <v>4385240</v>
      </c>
      <c r="M59" s="234"/>
      <c r="O59" s="262">
        <f>L54-L59</f>
        <v>0</v>
      </c>
      <c r="P59" s="157">
        <f>L59-L54</f>
        <v>0</v>
      </c>
    </row>
    <row r="60" spans="2:16" ht="3" customHeight="1" x14ac:dyDescent="0.15">
      <c r="B60" s="3"/>
      <c r="C60" s="3"/>
      <c r="D60" s="5"/>
      <c r="E60" s="62"/>
      <c r="F60" s="62"/>
      <c r="G60" s="62"/>
      <c r="H60" s="58"/>
    </row>
    <row r="61" spans="2:16" ht="13.5" customHeight="1" x14ac:dyDescent="0.15">
      <c r="B61" s="3"/>
      <c r="C61" s="3"/>
      <c r="D61" s="5"/>
      <c r="E61" s="62"/>
      <c r="F61" s="62"/>
      <c r="G61" s="62"/>
      <c r="H61" s="66"/>
    </row>
    <row r="62" spans="2:16" ht="13.5" customHeight="1" x14ac:dyDescent="0.15">
      <c r="B62" s="3"/>
      <c r="C62" s="3"/>
      <c r="D62" s="5"/>
      <c r="E62" s="62"/>
      <c r="F62" s="62"/>
      <c r="G62" s="62"/>
      <c r="H62" s="62"/>
    </row>
    <row r="63" spans="2:16" ht="13.5" customHeight="1" x14ac:dyDescent="0.15">
      <c r="B63" s="3"/>
      <c r="C63" s="3"/>
      <c r="D63" s="5"/>
      <c r="E63" s="62"/>
      <c r="F63" s="62"/>
      <c r="G63" s="62"/>
      <c r="H63" s="62"/>
    </row>
    <row r="64" spans="2:16" ht="13.5" customHeight="1" x14ac:dyDescent="0.15">
      <c r="B64" s="3"/>
      <c r="C64" s="3"/>
      <c r="D64" s="5"/>
      <c r="E64" s="62"/>
      <c r="F64" s="62"/>
      <c r="G64" s="62"/>
      <c r="H64" s="62"/>
    </row>
    <row r="65" spans="1:15" ht="13.5" customHeight="1" x14ac:dyDescent="0.15">
      <c r="B65" s="3"/>
      <c r="C65" s="3"/>
      <c r="D65" s="62"/>
      <c r="E65" s="3"/>
      <c r="F65" s="3"/>
      <c r="G65" s="62"/>
      <c r="H65" s="62"/>
    </row>
    <row r="66" spans="1:15" ht="13.5" customHeight="1" x14ac:dyDescent="0.15">
      <c r="B66" s="3"/>
      <c r="C66" s="3"/>
      <c r="D66" s="5"/>
      <c r="E66" s="62"/>
      <c r="F66" s="62"/>
      <c r="G66" s="62"/>
      <c r="H66" s="62"/>
    </row>
    <row r="67" spans="1:15" ht="13.5" customHeight="1" x14ac:dyDescent="0.15">
      <c r="B67" s="3"/>
      <c r="C67" s="3"/>
      <c r="D67" s="5"/>
      <c r="E67" s="62"/>
      <c r="F67" s="62"/>
      <c r="G67" s="62"/>
      <c r="H67" s="62"/>
    </row>
    <row r="68" spans="1:15" ht="13.5" customHeight="1" x14ac:dyDescent="0.15">
      <c r="B68" s="3"/>
      <c r="C68" s="3"/>
      <c r="D68" s="5"/>
      <c r="E68" s="62"/>
      <c r="F68" s="62"/>
      <c r="G68" s="62"/>
      <c r="H68" s="62"/>
    </row>
    <row r="69" spans="1:15" ht="13.5" customHeight="1" x14ac:dyDescent="0.15">
      <c r="B69" s="3"/>
      <c r="C69" s="3"/>
      <c r="D69" s="5"/>
      <c r="E69" s="62"/>
      <c r="F69" s="62"/>
      <c r="G69" s="62"/>
      <c r="H69" s="62"/>
    </row>
    <row r="70" spans="1:15" ht="13.5" customHeight="1" x14ac:dyDescent="0.15">
      <c r="B70" s="3"/>
      <c r="C70" s="3"/>
      <c r="D70" s="5"/>
      <c r="E70" s="62"/>
      <c r="F70" s="62"/>
      <c r="G70" s="62"/>
      <c r="H70" s="62"/>
    </row>
    <row r="71" spans="1:15" ht="13.5" customHeight="1" x14ac:dyDescent="0.15">
      <c r="B71" s="3"/>
      <c r="C71" s="3"/>
      <c r="D71" s="5"/>
      <c r="E71" s="62"/>
      <c r="F71" s="62"/>
      <c r="G71" s="62"/>
      <c r="H71" s="62"/>
    </row>
    <row r="72" spans="1:15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5" ht="13.5" customHeight="1" x14ac:dyDescent="0.15"/>
    <row r="74" spans="1:15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O76" s="264"/>
    </row>
    <row r="77" spans="1:15" ht="15" customHeight="1" x14ac:dyDescent="0.15">
      <c r="A77" s="3"/>
    </row>
    <row r="78" spans="1:15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O78" s="263"/>
    </row>
    <row r="79" spans="1:15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O79" s="263"/>
    </row>
  </sheetData>
  <mergeCells count="56">
    <mergeCell ref="B2:M2"/>
    <mergeCell ref="B6:K7"/>
    <mergeCell ref="L6:M7"/>
    <mergeCell ref="B3:N3"/>
    <mergeCell ref="B4:N4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2022-08-19T08:53:53Z</cp:lastPrinted>
  <dcterms:created xsi:type="dcterms:W3CDTF">2014-03-27T08:10:30Z</dcterms:created>
  <dcterms:modified xsi:type="dcterms:W3CDTF">2023-08-16T07:54:19Z</dcterms:modified>
</cp:coreProperties>
</file>