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4\４表\"/>
    </mc:Choice>
  </mc:AlternateContent>
  <xr:revisionPtr revIDLastSave="0" documentId="13_ncr:1_{2D7A6EA9-D891-4E29-A8D9-C3561ADF0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P59" i="25" l="1"/>
  <c r="L33" i="25"/>
  <c r="L21" i="25"/>
  <c r="L12" i="25"/>
  <c r="L11" i="25"/>
  <c r="L10" i="22"/>
  <c r="L17" i="23"/>
  <c r="AA19" i="21"/>
  <c r="AA10" i="21"/>
  <c r="N57" i="21"/>
  <c r="N49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s="1"/>
  <c r="AA24" i="21" l="1"/>
  <c r="AA61" i="21" s="1"/>
  <c r="AA62" i="21" s="1"/>
  <c r="N62" i="21"/>
  <c r="L52" i="25"/>
  <c r="L54" i="25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<sst xmlns="http://schemas.openxmlformats.org/spreadsheetml/2006/main" count="235" uniqueCount="195">
  <si>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</si>
  <si>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</si>
  <si>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</si>
  <si>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</si>
  <si>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</si>
  <si>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</si>
  <si>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</si>
  <si>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</si>
  <si>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</si>
  <si>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</si>
  <si>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</si>
  <si>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</si>
  <si>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</si>
  <si>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</si>
  <si>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</si>
  <si>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</si>
  <si>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</si>
  <si>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</si>
  <si>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</si>
  <si>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</si>
  <si>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</si>
  <si>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</si>
  <si>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</si>
  <si>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</si>
  <si>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</si>
  <si>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</si>
  <si>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</si>
  <si>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</si>
  <si>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</si>
  <si>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</si>
  <si>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</si>
  <si>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</si>
  <si>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</si>
  <si>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</si>
  <si>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</si>
  <si>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</si>
  <si>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</si>
  <si>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</si>
  <si>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</si>
  <si>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</si>
  <si>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</si>
  <si>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</si>
  <si>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</si>
  <si>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</si>
  <si>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</si>
  <si>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</si>
  <si>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</si>
  <si>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</si>
  <si>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</si>
  <si>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</si>
  <si>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</si>
  <si>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</si>
  <si>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</si>
  <si>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</si>
  <si>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</si>
  <si>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</si>
  <si>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</si>
  <si>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</si>
  <si>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</si>
  <si>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</si>
  <si>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</si>
  <si>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</si>
  <si>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</si>
  <si>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</si>
  <si>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</si>
  <si>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</si>
  <si>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</si>
  <si>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</si>
  <si>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</si>
  <si>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</si>
  <si>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</si>
  <si>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</si>
  <si>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</si>
  <si>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</si>
  <si>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</si>
  <si>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</si>
  <si>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</si>
  <si>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</si>
  <si>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</si>
  <si>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</si>
  <si>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</si>
  <si>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</si>
  <si>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</si>
  <si>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</si>
  <si>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</si>
  <si>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</si>
  <si>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</si>
  <si>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</si>
  <si>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</si>
  <si>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</si>
  <si>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</si>
  <si>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</si>
  <si>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</si>
  <si>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</si>
  <si>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</si>
  <si>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</si>
  <si>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</si>
  <si>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</si>
  <si>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</si>
  <si>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</si>
  <si>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</si>
  <si>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</si>
  <si>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</si>
  <si>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</si>
  <si>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</si>
  <si>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</si>
  <si>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</si>
  <si>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</si>
  <si>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</si>
  <si>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</si>
  <si>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</si>
  <si>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</si>
  <si>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</si>
  <si>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</si>
  <si>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</si>
  <si>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</si>
  <si>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</si>
  <si>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</si>
  <si>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</si>
  <si>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</si>
  <si>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</si>
  <si>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</si>
  <si>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</si>
  <si>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</si>
  <si>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</si>
  <si>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</si>
  <si>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</si>
  <si>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</si>
  <si>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</si>
  <si>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</si>
  <si>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</si>
  <si>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</si>
  <si>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</si>
  <si>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</si>
  <si>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</si>
  <si>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</si>
  <si>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</si>
  <si>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</si>
  <si>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</si>
  <si>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</si>
  <si>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</si>
  <si>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</si>
  <si>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</si>
  <si>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</si>
  <si>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</si>
  <si>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</si>
  <si>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</si>
  <si>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</si>
  <si>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</si>
  <si>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</si>
  <si>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</si>
  <si>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</si>
  <si>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</si>
  <si>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</si>
  <si>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</si>
  <si>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</si>
  <si>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</si>
  <si>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</si>
  <si>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</si>
  <si>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</si>
  <si>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</si>
  <si>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</si>
  <si>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</si>
  <si>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</si>
  <si>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</si>
  <si>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</si>
  <si>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</si>
  <si>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</si>
  <si>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</si>
  <si>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</si>
  <si>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</si>
  <si>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消防補償等事業</t>
    <rPh sb="0" eb="2">
      <t>ショウボウ</t>
    </rPh>
    <rPh sb="2" eb="4">
      <t>ホショウ</t>
    </rPh>
    <rPh sb="4" eb="5">
      <t>トウ</t>
    </rPh>
    <rPh sb="5" eb="7">
      <t>ジギョウ</t>
    </rPh>
    <phoneticPr fontId="3"/>
  </si>
  <si>
    <t>消防補償等事業</t>
    <phoneticPr fontId="3"/>
  </si>
  <si>
    <t>（令和　 5年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</si>
  <si>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4年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</si>
  <si>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</si>
  <si>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4年　4月　　1日</t>
    <rPh sb="0" eb="1">
      <t>ジ</t>
    </rPh>
    <rPh sb="2" eb="4">
      <t>レイワ</t>
    </rPh>
    <rPh sb="7" eb="8">
      <t>ネン</t>
    </rPh>
    <rPh sb="10" eb="11">
      <t>ガツ</t>
    </rPh>
    <rPh sb="14" eb="15">
      <t>ニチ</t>
    </rPh>
    <phoneticPr fontId="3"/>
  </si>
  <si>
    <t>至　令和  5年  3月　31日</t>
    <rPh sb="2" eb="4">
      <t>レイワ</t>
    </rPh>
    <phoneticPr fontId="3"/>
  </si>
  <si>
    <t>12-20-21</t>
    <phoneticPr fontId="3"/>
  </si>
  <si>
    <t>22</t>
    <phoneticPr fontId="3"/>
  </si>
  <si>
    <t>19</t>
    <phoneticPr fontId="3"/>
  </si>
  <si>
    <t>11</t>
    <phoneticPr fontId="3"/>
  </si>
  <si>
    <t>15</t>
    <phoneticPr fontId="3"/>
  </si>
  <si>
    <t>18</t>
    <phoneticPr fontId="3"/>
  </si>
  <si>
    <t>10</t>
    <phoneticPr fontId="3"/>
  </si>
  <si>
    <t>5</t>
    <phoneticPr fontId="3"/>
  </si>
  <si>
    <t>17</t>
    <phoneticPr fontId="3"/>
  </si>
  <si>
    <t>自　　令和 4年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</si>
  <si>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  5年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</si>
  <si>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11+12</t>
    <phoneticPr fontId="3"/>
  </si>
  <si>
    <t>15+16+17</t>
    <phoneticPr fontId="3"/>
  </si>
  <si>
    <t>1-13</t>
    <phoneticPr fontId="3"/>
  </si>
  <si>
    <t>9</t>
    <phoneticPr fontId="3"/>
  </si>
  <si>
    <t>7+8+28+29</t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</si>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</sst>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4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0" xfId="0" applyNumberFormat="1" applyFo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N5" sqref="N5:O5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11.5" style="6" bestFit="1" customWidth="1"/>
    <col min="31" max="31" width="12.5" style="6" bestFit="1" customWidth="1"/>
    <col min="32" max="16384" width="9" style="6"/>
  </cols>
  <sheetData>
    <row r="1" spans="1:28" ht="18" customHeight="1" x14ac:dyDescent="0.15">
      <c r="B1" t="s">
        <v>171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 t="s">
        <v>156</v>
      </c>
      <c r="AB1" s="99"/>
    </row>
    <row r="2" spans="1:28" ht="23.25" customHeight="1" x14ac:dyDescent="0.25">
      <c r="A2" s="100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</row>
    <row r="3" spans="1:28" ht="21" customHeight="1" x14ac:dyDescent="0.15">
      <c r="B3" s="171" t="s">
        <v>173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28" s="3" customFormat="1" ht="16.5" customHeight="1" thickBot="1" x14ac:dyDescent="0.2">
      <c r="B4"/>
      <c r="AB4" s="91" t="s">
        <v>167</v>
      </c>
    </row>
    <row r="5" spans="1:28" s="101" customFormat="1" ht="14.25" customHeight="1" thickBot="1" x14ac:dyDescent="0.2">
      <c r="B5" s="172" t="s">
        <v>1</v>
      </c>
      <c r="C5" s="173"/>
      <c r="D5" s="173"/>
      <c r="E5" s="173"/>
      <c r="F5" s="173"/>
      <c r="G5" s="173"/>
      <c r="H5" s="173"/>
      <c r="I5" s="174"/>
      <c r="J5" s="174"/>
      <c r="K5" s="174"/>
      <c r="L5" s="174"/>
      <c r="M5" s="174"/>
      <c r="N5" s="175" t="s">
        <v>2</v>
      </c>
      <c r="O5" s="176"/>
      <c r="P5" s="173" t="s">
        <v>1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5" t="s">
        <v>2</v>
      </c>
      <c r="AB5" s="176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8"/>
      <c r="O6" s="169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8"/>
      <c r="AB6" s="169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8">
        <f>N8+N36+N39</f>
        <v>24231585</v>
      </c>
      <c r="O7" s="169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8">
        <f>SUM(AA8:AB12)</f>
        <v>12356585</v>
      </c>
      <c r="AB7" s="169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8">
        <f>N9</f>
        <v>0</v>
      </c>
      <c r="O8" s="169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8"/>
      <c r="AB8" s="169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8">
        <f>N10+N12+N13</f>
        <v>0</v>
      </c>
      <c r="O9" s="169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8"/>
      <c r="AB9" s="169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8"/>
      <c r="O10" s="169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8">
        <f>11775437+581148-0</f>
        <v>12356585</v>
      </c>
      <c r="AB10" s="169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8"/>
      <c r="O11" s="169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8"/>
      <c r="AB11" s="169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8"/>
      <c r="O12" s="169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8"/>
      <c r="AB12" s="169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7"/>
      <c r="O13" s="178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8">
        <f>SUM(AA14:AB21)</f>
        <v>476098</v>
      </c>
      <c r="AB13" s="169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8"/>
      <c r="O14" s="169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8"/>
      <c r="AB14" s="169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8"/>
      <c r="O15" s="169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8"/>
      <c r="AB15" s="169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8"/>
      <c r="O16" s="169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8"/>
      <c r="AB16" s="169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8"/>
      <c r="O17" s="169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8"/>
      <c r="AB17" s="169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8"/>
      <c r="O18" s="169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8"/>
      <c r="AB18" s="169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8"/>
      <c r="O19" s="169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9">
        <f>440371+482141-446414</f>
        <v>476098</v>
      </c>
      <c r="AB19" s="169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8"/>
      <c r="O20" s="169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8"/>
      <c r="AB20" s="169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8"/>
      <c r="O21" s="169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8"/>
      <c r="AB21" s="169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8"/>
      <c r="O22" s="169"/>
      <c r="P22" s="182" t="s">
        <v>29</v>
      </c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4">
        <f>SUM(AA8:AB12,AA14:AB21)</f>
        <v>12832683</v>
      </c>
      <c r="AB22" s="185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8"/>
      <c r="O23" s="169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8"/>
      <c r="O24" s="169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8">
        <f>N7+N57</f>
        <v>29162730</v>
      </c>
      <c r="AB24" s="169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8"/>
      <c r="O25" s="169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80">
        <f>N53+N54-AA22</f>
        <v>-11591867</v>
      </c>
      <c r="AB25" s="181"/>
      <c r="AD25" s="159">
        <v>-11591867</v>
      </c>
      <c r="AE25" s="158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8"/>
      <c r="O26" s="169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8"/>
      <c r="AB26" s="169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8"/>
      <c r="O27" s="16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8"/>
      <c r="AB27" s="169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8"/>
      <c r="O28" s="16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8"/>
      <c r="AB28" s="169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8"/>
      <c r="O29" s="16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8"/>
      <c r="AB29" s="169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8"/>
      <c r="O30" s="16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8"/>
      <c r="AB30" s="169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8"/>
      <c r="O31" s="16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8"/>
      <c r="AB31" s="169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8"/>
      <c r="O32" s="16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8"/>
      <c r="AB32" s="169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8"/>
      <c r="O33" s="16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8"/>
      <c r="AB33" s="169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8"/>
      <c r="O34" s="16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8"/>
      <c r="AB34" s="169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8"/>
      <c r="O35" s="16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8"/>
      <c r="AB35" s="169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8"/>
      <c r="O36" s="16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8"/>
      <c r="AB36" s="169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8"/>
      <c r="O37" s="16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8"/>
      <c r="AB37" s="169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8"/>
      <c r="O38" s="16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8"/>
      <c r="AB38" s="169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8">
        <f>N47</f>
        <v>24231585</v>
      </c>
      <c r="O39" s="16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8"/>
      <c r="AB39" s="169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8"/>
      <c r="O40" s="16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8"/>
      <c r="AB40" s="169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8"/>
      <c r="O41" s="16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8"/>
      <c r="AB41" s="169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8"/>
      <c r="O42" s="16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8"/>
      <c r="AB42" s="169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8"/>
      <c r="O43" s="16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8"/>
      <c r="O44" s="16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8"/>
      <c r="O45" s="16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8"/>
      <c r="O46" s="16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8"/>
      <c r="AB46" s="169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8">
        <f>N49</f>
        <v>24231585</v>
      </c>
      <c r="O47" s="16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8"/>
      <c r="O48" s="16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8"/>
      <c r="AB48" s="169"/>
    </row>
    <row r="49" spans="2:28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9">
        <f>23851585+380000+0+0-0</f>
        <v>24231585</v>
      </c>
      <c r="O49" s="16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8"/>
      <c r="AB49" s="169"/>
    </row>
    <row r="50" spans="2:28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8"/>
      <c r="O50" s="16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8"/>
      <c r="AB50" s="169"/>
    </row>
    <row r="51" spans="2:28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8"/>
      <c r="O51" s="16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8"/>
      <c r="AB51" s="169"/>
    </row>
    <row r="52" spans="2:28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8">
        <f>N53+N54+N56</f>
        <v>6171961</v>
      </c>
      <c r="O52" s="16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8"/>
      <c r="AB52" s="169"/>
    </row>
    <row r="53" spans="2:28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9">
        <v>1240816</v>
      </c>
      <c r="O53" s="16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28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8"/>
      <c r="O54" s="16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8"/>
      <c r="AB54" s="169"/>
    </row>
    <row r="55" spans="2:28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8"/>
      <c r="O55" s="16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8"/>
      <c r="AB55" s="169"/>
    </row>
    <row r="56" spans="2:28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8">
        <f>N57</f>
        <v>4931145</v>
      </c>
      <c r="O56" s="16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8"/>
      <c r="AB56" s="169"/>
    </row>
    <row r="57" spans="2:28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8">
        <f>4515599+0+415546</f>
        <v>4931145</v>
      </c>
      <c r="O57" s="16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8"/>
      <c r="AB57" s="169"/>
    </row>
    <row r="58" spans="2:28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8"/>
      <c r="O58" s="16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8"/>
      <c r="AB58" s="169"/>
    </row>
    <row r="59" spans="2:28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8"/>
      <c r="O59" s="16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8"/>
      <c r="AB59" s="169"/>
    </row>
    <row r="60" spans="2:28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8"/>
      <c r="O60" s="169"/>
      <c r="P60" s="186"/>
      <c r="Q60" s="187"/>
      <c r="R60" s="187"/>
      <c r="S60" s="187"/>
      <c r="T60" s="187"/>
      <c r="U60" s="187"/>
      <c r="V60" s="187"/>
      <c r="W60" s="187"/>
      <c r="X60" s="187"/>
      <c r="Y60" s="187"/>
      <c r="Z60" s="188"/>
      <c r="AA60" s="189"/>
      <c r="AB60" s="190"/>
    </row>
    <row r="61" spans="2:28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8"/>
      <c r="O61" s="169"/>
      <c r="P61" s="191" t="s">
        <v>58</v>
      </c>
      <c r="Q61" s="192"/>
      <c r="R61" s="192"/>
      <c r="S61" s="192"/>
      <c r="T61" s="192"/>
      <c r="U61" s="192"/>
      <c r="V61" s="192"/>
      <c r="W61" s="192"/>
      <c r="X61" s="192"/>
      <c r="Y61" s="192"/>
      <c r="Z61" s="193"/>
      <c r="AA61" s="194">
        <f>SUM(AA24:AB25)</f>
        <v>17570863</v>
      </c>
      <c r="AB61" s="195"/>
    </row>
    <row r="62" spans="2:28" ht="14.65" customHeight="1" thickBot="1" x14ac:dyDescent="0.2">
      <c r="B62" s="172" t="s">
        <v>59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96"/>
      <c r="N62" s="199">
        <f>N7+N52</f>
        <v>30403546</v>
      </c>
      <c r="O62" s="200"/>
      <c r="P62" s="172" t="s">
        <v>60</v>
      </c>
      <c r="Q62" s="173"/>
      <c r="R62" s="173"/>
      <c r="S62" s="173"/>
      <c r="T62" s="173"/>
      <c r="U62" s="173"/>
      <c r="V62" s="173"/>
      <c r="W62" s="173"/>
      <c r="X62" s="173"/>
      <c r="Y62" s="173"/>
      <c r="Z62" s="196"/>
      <c r="AA62" s="197">
        <f>+AA61+AA22</f>
        <v>30403546</v>
      </c>
      <c r="AB62" s="198"/>
    </row>
    <row r="63" spans="2:28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28" ht="14.65" customHeigh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AA64" s="3"/>
      <c r="AB64" s="3"/>
    </row>
    <row r="65" spans="1:28" ht="5.25" customHeight="1" x14ac:dyDescent="0.15">
      <c r="AA65" s="101"/>
      <c r="AB65" s="101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1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1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AA106" s="3"/>
      <c r="AB106" s="3"/>
    </row>
    <row r="107" spans="2:28" ht="14.65" hidden="1" customHeight="1" x14ac:dyDescent="0.15">
      <c r="AA107" s="101"/>
      <c r="AB107" s="101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1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1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AA160" s="3"/>
      <c r="AB160" s="3"/>
    </row>
    <row r="161" spans="1:28" ht="14.65" hidden="1" customHeight="1" x14ac:dyDescent="0.15">
      <c r="AA161" s="101"/>
      <c r="AB161" s="101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1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1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topLeftCell="A10" zoomScale="120" zoomScaleNormal="100" zoomScaleSheetLayoutView="120" workbookViewId="0">
      <selection activeCell="P18" sqref="P18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3" customWidth="1"/>
    <col min="13" max="13" width="15.5" style="103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102"/>
      <c r="D1" s="102"/>
      <c r="E1" s="102"/>
      <c r="F1" s="102"/>
      <c r="G1" s="102"/>
      <c r="H1" s="102"/>
      <c r="I1" s="102"/>
      <c r="J1" s="102"/>
      <c r="K1" s="102"/>
      <c r="M1" s="104" t="s">
        <v>89</v>
      </c>
    </row>
    <row r="2" spans="1:13" ht="18.75" customHeight="1" x14ac:dyDescent="0.2">
      <c r="A2" s="105"/>
      <c r="B2" s="203" t="s">
        <v>90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4.45" customHeight="1" x14ac:dyDescent="0.2">
      <c r="A3" s="106"/>
      <c r="B3" s="204" t="s">
        <v>174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14.45" customHeight="1" x14ac:dyDescent="0.2">
      <c r="A4" s="106"/>
      <c r="B4" s="204" t="s">
        <v>175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5.75" customHeight="1" thickBot="1" x14ac:dyDescent="0.25">
      <c r="A5" s="106"/>
      <c r="B5" s="107"/>
      <c r="C5" s="105"/>
      <c r="D5" s="105"/>
      <c r="E5" s="105"/>
      <c r="F5" s="105"/>
      <c r="G5" s="105"/>
      <c r="H5" s="105"/>
      <c r="I5" s="108"/>
      <c r="J5" s="105"/>
      <c r="K5" s="109"/>
      <c r="L5" s="110"/>
      <c r="M5" s="111" t="s">
        <v>168</v>
      </c>
    </row>
    <row r="6" spans="1:13" ht="12.75" customHeight="1" x14ac:dyDescent="0.15">
      <c r="B6" s="205" t="s">
        <v>1</v>
      </c>
      <c r="C6" s="206"/>
      <c r="D6" s="206"/>
      <c r="E6" s="206"/>
      <c r="F6" s="206"/>
      <c r="G6" s="206"/>
      <c r="H6" s="206"/>
      <c r="I6" s="207"/>
      <c r="J6" s="211" t="s">
        <v>91</v>
      </c>
      <c r="K6" s="206"/>
      <c r="L6" s="112"/>
      <c r="M6" s="113"/>
    </row>
    <row r="7" spans="1:13" ht="29.25" customHeight="1" thickBot="1" x14ac:dyDescent="0.2">
      <c r="B7" s="208"/>
      <c r="C7" s="209"/>
      <c r="D7" s="209"/>
      <c r="E7" s="209"/>
      <c r="F7" s="209"/>
      <c r="G7" s="209"/>
      <c r="H7" s="209"/>
      <c r="I7" s="210"/>
      <c r="J7" s="212"/>
      <c r="K7" s="209"/>
      <c r="L7" s="114" t="s">
        <v>92</v>
      </c>
      <c r="M7" s="115" t="s">
        <v>93</v>
      </c>
    </row>
    <row r="8" spans="1:13" ht="15.95" customHeight="1" x14ac:dyDescent="0.15">
      <c r="A8" s="101"/>
      <c r="B8" s="78" t="s">
        <v>94</v>
      </c>
      <c r="C8" s="79"/>
      <c r="D8" s="80"/>
      <c r="E8" s="80"/>
      <c r="F8" s="80"/>
      <c r="G8" s="80"/>
      <c r="H8" s="80"/>
      <c r="I8" s="116"/>
      <c r="J8" s="213">
        <f>SUM(L8:M8)</f>
        <v>17249094</v>
      </c>
      <c r="K8" s="214"/>
      <c r="L8" s="117">
        <v>28367184</v>
      </c>
      <c r="M8" s="118">
        <v>-11118090</v>
      </c>
    </row>
    <row r="9" spans="1:13" ht="15.95" customHeight="1" x14ac:dyDescent="0.15">
      <c r="A9" s="101"/>
      <c r="B9" s="19"/>
      <c r="C9" s="20" t="s">
        <v>95</v>
      </c>
      <c r="D9" s="21"/>
      <c r="E9" s="21"/>
      <c r="F9" s="21"/>
      <c r="G9" s="21"/>
      <c r="H9" s="21"/>
      <c r="I9" s="24"/>
      <c r="J9" s="215">
        <f>-行政コスト計算書総合事務組合全体!L41</f>
        <v>-434412494</v>
      </c>
      <c r="K9" s="216"/>
      <c r="L9" s="119"/>
      <c r="M9" s="93">
        <f>+J9</f>
        <v>-434412494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7">
        <f>SUM(J11:K12)</f>
        <v>434734263</v>
      </c>
      <c r="K10" s="218"/>
      <c r="L10" s="119"/>
      <c r="M10" s="93">
        <f>SUM(M11:M12)</f>
        <v>434734263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5">
        <f>M11</f>
        <v>434734263</v>
      </c>
      <c r="K11" s="219"/>
      <c r="L11" s="119"/>
      <c r="M11" s="93">
        <v>434734263</v>
      </c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20">
        <f>M12</f>
        <v>0</v>
      </c>
      <c r="K12" s="221"/>
      <c r="L12" s="120"/>
      <c r="M12" s="121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1">
        <f>J9+J10</f>
        <v>321769</v>
      </c>
      <c r="K13" s="202"/>
      <c r="L13" s="122"/>
      <c r="M13" s="123">
        <f>M9+M10</f>
        <v>321769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29"/>
      <c r="K14" s="230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29"/>
      <c r="K15" s="230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29"/>
      <c r="K16" s="230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29"/>
      <c r="K17" s="230"/>
      <c r="L17" s="92">
        <f>380000+0+0+415546</f>
        <v>795546</v>
      </c>
      <c r="M17" s="93">
        <f>-L17</f>
        <v>-795546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29"/>
      <c r="K18" s="230"/>
      <c r="L18" s="92">
        <v>0</v>
      </c>
      <c r="M18" s="93">
        <f>-L18</f>
        <v>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22"/>
      <c r="K19" s="219"/>
      <c r="L19" s="92"/>
      <c r="M19" s="124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22"/>
      <c r="K20" s="219"/>
      <c r="L20" s="92"/>
      <c r="M20" s="124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23"/>
      <c r="K21" s="224"/>
      <c r="L21" s="125"/>
      <c r="M21" s="126"/>
      <c r="N21" s="5"/>
      <c r="O21" s="5"/>
      <c r="P21" s="5"/>
    </row>
    <row r="22" spans="2:16" ht="19.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25">
        <f>L22+M22</f>
        <v>321769</v>
      </c>
      <c r="K22" s="226"/>
      <c r="L22" s="127">
        <f>SUM(L15:L21)</f>
        <v>795546</v>
      </c>
      <c r="M22" s="128">
        <f>M13+M15+M16+M17+M18</f>
        <v>-473777</v>
      </c>
      <c r="N22" s="5"/>
      <c r="O22" s="5"/>
      <c r="P22" s="5"/>
    </row>
    <row r="23" spans="2:16" ht="19.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27">
        <f>J8+J22</f>
        <v>17570863</v>
      </c>
      <c r="K23" s="228"/>
      <c r="L23" s="129">
        <f>L8+L22</f>
        <v>29162730</v>
      </c>
      <c r="M23" s="130">
        <f>M8+M22</f>
        <v>-11591867</v>
      </c>
      <c r="N23" s="5"/>
      <c r="O23" s="5"/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1"/>
      <c r="C60" s="101"/>
      <c r="D60" s="101"/>
      <c r="E60" s="101"/>
      <c r="F60" s="101"/>
      <c r="G60" s="101"/>
      <c r="H60" s="101"/>
      <c r="I60" s="101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1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1"/>
      <c r="K66" s="101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1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1"/>
      <c r="K101" s="101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1"/>
      <c r="C114" s="101"/>
      <c r="D114" s="101"/>
      <c r="E114" s="101"/>
      <c r="F114" s="101"/>
      <c r="G114" s="101"/>
      <c r="H114" s="101"/>
      <c r="I114" s="101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1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1"/>
      <c r="K143" s="101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1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1"/>
      <c r="K197" s="101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3"/>
      <c r="M257" s="103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topLeftCell="A34" zoomScaleNormal="100" zoomScaleSheetLayoutView="100" workbookViewId="0">
      <selection activeCell="R11" sqref="R11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2" style="6" customWidth="1"/>
    <col min="15" max="15" width="9" style="164"/>
    <col min="16" max="16384" width="9" style="6"/>
  </cols>
  <sheetData>
    <row r="1" spans="1:16" ht="18" customHeight="1" x14ac:dyDescent="0.15">
      <c r="B1" s="140" t="s">
        <v>172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31" t="s">
        <v>62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05"/>
      <c r="O2" s="165"/>
      <c r="P2" s="105"/>
    </row>
    <row r="3" spans="1:16" ht="14.1" customHeight="1" x14ac:dyDescent="0.2">
      <c r="A3" s="232" t="s">
        <v>176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105"/>
      <c r="O3" s="165"/>
      <c r="P3" s="105"/>
    </row>
    <row r="4" spans="1:16" ht="14.1" customHeight="1" x14ac:dyDescent="0.2">
      <c r="A4" s="233" t="s">
        <v>177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105"/>
      <c r="O4" s="165"/>
      <c r="P4" s="105"/>
    </row>
    <row r="5" spans="1:16" ht="15.75" customHeight="1" thickBot="1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5"/>
      <c r="M5" s="108" t="s">
        <v>167</v>
      </c>
      <c r="N5" s="105"/>
      <c r="O5" s="165"/>
      <c r="P5" s="105"/>
    </row>
    <row r="6" spans="1:16" ht="15.75" customHeight="1" thickBot="1" x14ac:dyDescent="0.25">
      <c r="A6" s="234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6" t="s">
        <v>2</v>
      </c>
      <c r="M6" s="237"/>
      <c r="N6" s="105"/>
      <c r="O6" s="165"/>
      <c r="P6" s="10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38">
        <f>L8+L23</f>
        <v>434413140</v>
      </c>
      <c r="M7" s="239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38">
        <f>L9+L14+L19</f>
        <v>238757054</v>
      </c>
      <c r="M8" s="239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38">
        <f>SUM(L10:M13)</f>
        <v>237750671</v>
      </c>
      <c r="M9" s="239"/>
      <c r="O9" s="164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38">
        <f>237111365-0-446414</f>
        <v>236664951</v>
      </c>
      <c r="M10" s="239"/>
      <c r="O10" s="164" t="s">
        <v>178</v>
      </c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38">
        <v>482141</v>
      </c>
      <c r="M11" s="239"/>
      <c r="O11" s="164" t="s">
        <v>179</v>
      </c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38">
        <v>581148</v>
      </c>
      <c r="M12" s="239"/>
      <c r="O12" s="164" t="s">
        <v>180</v>
      </c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38">
        <v>22431</v>
      </c>
      <c r="M13" s="239"/>
      <c r="O13" s="164" t="s">
        <v>181</v>
      </c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38">
        <f>SUM(L15:M18)</f>
        <v>1006383</v>
      </c>
      <c r="M14" s="239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38">
        <v>1006383</v>
      </c>
      <c r="M15" s="239"/>
      <c r="O15" s="164" t="s">
        <v>182</v>
      </c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38"/>
      <c r="M16" s="239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38"/>
      <c r="M17" s="239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38"/>
      <c r="M18" s="239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38">
        <f>SUM(L20:M22)</f>
        <v>0</v>
      </c>
      <c r="M19" s="239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38"/>
      <c r="M20" s="239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38"/>
      <c r="M21" s="239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38"/>
      <c r="M22" s="239"/>
      <c r="O22" s="164" t="s">
        <v>186</v>
      </c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38">
        <f>SUM(L24:M27)</f>
        <v>195656086</v>
      </c>
      <c r="M23" s="239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38">
        <v>195621471</v>
      </c>
      <c r="M24" s="239"/>
      <c r="O24" s="164" t="s">
        <v>183</v>
      </c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38">
        <v>34615</v>
      </c>
      <c r="M25" s="239"/>
      <c r="O25" s="164" t="s">
        <v>184</v>
      </c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38"/>
      <c r="M26" s="239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38"/>
      <c r="M27" s="239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38">
        <f>SUM(L29:M30)</f>
        <v>646</v>
      </c>
      <c r="M28" s="239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8"/>
      <c r="M29" s="239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8">
        <v>646</v>
      </c>
      <c r="M30" s="239"/>
      <c r="O30" s="164" t="s">
        <v>185</v>
      </c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40">
        <f>L7-L28</f>
        <v>434412494</v>
      </c>
      <c r="M31" s="241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38"/>
      <c r="M32" s="239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38"/>
      <c r="M33" s="239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38"/>
      <c r="M34" s="239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38"/>
      <c r="M35" s="239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38"/>
      <c r="M36" s="239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38"/>
      <c r="M37" s="239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8"/>
      <c r="M38" s="239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8"/>
      <c r="M39" s="239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7"/>
      <c r="M40" s="98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42">
        <f>L31+L32-L38</f>
        <v>434412494</v>
      </c>
      <c r="M41" s="243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1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64"/>
      <c r="P63" s="6"/>
    </row>
    <row r="64" spans="1:16" ht="18" customHeight="1" x14ac:dyDescent="0.15">
      <c r="L64" s="101"/>
      <c r="M64" s="101"/>
      <c r="N64" s="101"/>
      <c r="P64" s="101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64"/>
      <c r="P97" s="6"/>
    </row>
    <row r="98" spans="1:16" s="101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166"/>
      <c r="P98" s="3"/>
    </row>
    <row r="99" spans="1:16" ht="18" customHeight="1" x14ac:dyDescent="0.15">
      <c r="L99" s="101"/>
      <c r="M99" s="101"/>
      <c r="N99" s="101"/>
      <c r="P99" s="101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64"/>
      <c r="P139" s="6"/>
    </row>
    <row r="140" spans="1:16" s="101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166"/>
      <c r="P140" s="3"/>
    </row>
    <row r="141" spans="1:16" ht="18" customHeight="1" x14ac:dyDescent="0.15">
      <c r="L141" s="101"/>
      <c r="M141" s="101"/>
      <c r="N141" s="101"/>
      <c r="P141" s="101"/>
    </row>
    <row r="142" spans="1:16" ht="27" customHeight="1" x14ac:dyDescent="0.15"/>
    <row r="143" spans="1:16" ht="14.45" customHeight="1" x14ac:dyDescent="0.15"/>
    <row r="144" spans="1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64"/>
      <c r="P193" s="6"/>
    </row>
    <row r="194" spans="1:16" s="101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166"/>
      <c r="P194" s="3"/>
    </row>
    <row r="195" spans="1:16" ht="18" customHeight="1" x14ac:dyDescent="0.15">
      <c r="L195" s="101"/>
      <c r="M195" s="101"/>
      <c r="N195" s="101"/>
      <c r="P195" s="101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164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16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64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16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16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16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16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166"/>
    </row>
    <row r="261" spans="1:16" ht="18" customHeight="1" x14ac:dyDescent="0.15">
      <c r="L261" s="3"/>
      <c r="M261" s="3"/>
      <c r="N261" s="3"/>
      <c r="O261" s="166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64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16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166"/>
    </row>
    <row r="266" spans="1:16" ht="18" customHeight="1" x14ac:dyDescent="0.15">
      <c r="L266" s="3"/>
      <c r="M266" s="3"/>
      <c r="N266" s="3"/>
      <c r="O266" s="166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topLeftCell="A43" zoomScale="110" zoomScaleNormal="100" zoomScaleSheetLayoutView="110" workbookViewId="0">
      <selection activeCell="P56" sqref="P56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2" style="6" customWidth="1"/>
    <col min="15" max="15" width="9" style="160"/>
    <col min="16" max="16" width="9" style="6"/>
    <col min="17" max="17" width="9.375" style="6" bestFit="1" customWidth="1"/>
    <col min="18" max="16384" width="9" style="6"/>
  </cols>
  <sheetData>
    <row r="1" spans="1:15" ht="18" customHeight="1" x14ac:dyDescent="0.15">
      <c r="B1" s="142" t="s">
        <v>171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5" ht="18" customHeight="1" x14ac:dyDescent="0.15">
      <c r="A2" s="143"/>
      <c r="B2" s="244" t="s">
        <v>110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5" s="3" customFormat="1" ht="15.95" customHeight="1" x14ac:dyDescent="0.15">
      <c r="B3" s="245" t="s">
        <v>187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O3" s="162"/>
    </row>
    <row r="4" spans="1:15" s="3" customFormat="1" ht="15.95" customHeight="1" x14ac:dyDescent="0.15">
      <c r="B4" s="245" t="s">
        <v>188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O4" s="162"/>
    </row>
    <row r="5" spans="1:15" s="3" customFormat="1" ht="17.25" customHeight="1" thickBot="1" x14ac:dyDescent="0.2">
      <c r="M5" s="91" t="s">
        <v>170</v>
      </c>
      <c r="O5" s="162"/>
    </row>
    <row r="6" spans="1:15" s="3" customFormat="1" ht="14.45" customHeight="1" x14ac:dyDescent="0.15">
      <c r="B6" s="246" t="s">
        <v>1</v>
      </c>
      <c r="C6" s="247"/>
      <c r="D6" s="247"/>
      <c r="E6" s="247"/>
      <c r="F6" s="247"/>
      <c r="G6" s="247"/>
      <c r="H6" s="247"/>
      <c r="I6" s="248"/>
      <c r="J6" s="248"/>
      <c r="K6" s="249"/>
      <c r="L6" s="253" t="s">
        <v>2</v>
      </c>
      <c r="M6" s="254"/>
      <c r="O6" s="162"/>
    </row>
    <row r="7" spans="1:15" s="3" customFormat="1" ht="14.45" customHeight="1" thickBot="1" x14ac:dyDescent="0.2">
      <c r="B7" s="250"/>
      <c r="C7" s="251"/>
      <c r="D7" s="251"/>
      <c r="E7" s="251"/>
      <c r="F7" s="251"/>
      <c r="G7" s="251"/>
      <c r="H7" s="251"/>
      <c r="I7" s="251"/>
      <c r="J7" s="251"/>
      <c r="K7" s="252"/>
      <c r="L7" s="255"/>
      <c r="M7" s="256"/>
      <c r="O7" s="162"/>
    </row>
    <row r="8" spans="1:15" s="101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57"/>
      <c r="M8" s="258"/>
      <c r="O8" s="161"/>
    </row>
    <row r="9" spans="1:15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38">
        <f>L10+L15</f>
        <v>433796265</v>
      </c>
      <c r="M9" s="239"/>
    </row>
    <row r="10" spans="1:15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38">
        <f>SUM(L11:M14)</f>
        <v>238140179</v>
      </c>
      <c r="M10" s="239"/>
    </row>
    <row r="11" spans="1:15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38">
        <f>22431+237111365</f>
        <v>237133796</v>
      </c>
      <c r="M11" s="239"/>
      <c r="O11" s="160" t="s">
        <v>189</v>
      </c>
    </row>
    <row r="12" spans="1:15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38">
        <f>1006383</f>
        <v>1006383</v>
      </c>
      <c r="M12" s="239"/>
      <c r="O12" s="160" t="s">
        <v>190</v>
      </c>
    </row>
    <row r="13" spans="1:15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38"/>
      <c r="M13" s="239"/>
    </row>
    <row r="14" spans="1:15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38"/>
      <c r="M14" s="239"/>
    </row>
    <row r="15" spans="1:15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38">
        <f>SUM(L16:M19)</f>
        <v>195656086</v>
      </c>
      <c r="M15" s="239"/>
    </row>
    <row r="16" spans="1:15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38">
        <v>195621471</v>
      </c>
      <c r="M16" s="239"/>
      <c r="O16" s="160" t="s">
        <v>183</v>
      </c>
    </row>
    <row r="17" spans="2:15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38">
        <v>34615</v>
      </c>
      <c r="M17" s="239"/>
      <c r="O17" s="160" t="s">
        <v>184</v>
      </c>
    </row>
    <row r="18" spans="2:15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38"/>
      <c r="M18" s="239"/>
    </row>
    <row r="19" spans="2:15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38"/>
      <c r="M19" s="239"/>
    </row>
    <row r="20" spans="2:15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38">
        <f>SUM(L21:M24)</f>
        <v>434734909</v>
      </c>
      <c r="M20" s="239"/>
    </row>
    <row r="21" spans="2:15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38">
        <f>434734263-0</f>
        <v>434734263</v>
      </c>
      <c r="M21" s="239"/>
      <c r="O21" s="160" t="s">
        <v>191</v>
      </c>
    </row>
    <row r="22" spans="2:15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38"/>
      <c r="M22" s="239"/>
    </row>
    <row r="23" spans="2:15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38"/>
      <c r="M23" s="239"/>
    </row>
    <row r="24" spans="2:15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38">
        <v>646</v>
      </c>
      <c r="M24" s="239"/>
      <c r="O24" s="160" t="s">
        <v>185</v>
      </c>
    </row>
    <row r="25" spans="2:15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38"/>
      <c r="M25" s="239"/>
    </row>
    <row r="26" spans="2:15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38"/>
      <c r="M26" s="239"/>
    </row>
    <row r="27" spans="2:15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38"/>
      <c r="M27" s="239"/>
    </row>
    <row r="28" spans="2:15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38"/>
      <c r="M28" s="239"/>
    </row>
    <row r="29" spans="2:15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59">
        <f>L20-L9</f>
        <v>938644</v>
      </c>
      <c r="M29" s="260"/>
    </row>
    <row r="30" spans="2:15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38"/>
      <c r="M30" s="239"/>
    </row>
    <row r="31" spans="2:15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38">
        <f>SUM(L32:M36)</f>
        <v>795546</v>
      </c>
      <c r="M31" s="239"/>
    </row>
    <row r="32" spans="2:15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38"/>
      <c r="M32" s="239"/>
      <c r="O32" s="160" t="s">
        <v>192</v>
      </c>
    </row>
    <row r="33" spans="2:15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38">
        <f>380000+0+0+415546</f>
        <v>795546</v>
      </c>
      <c r="M33" s="239"/>
      <c r="O33" s="160" t="s">
        <v>193</v>
      </c>
    </row>
    <row r="34" spans="2:15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38"/>
      <c r="M34" s="239"/>
    </row>
    <row r="35" spans="2:15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38"/>
      <c r="M35" s="239"/>
    </row>
    <row r="36" spans="2:15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38"/>
      <c r="M36" s="239"/>
    </row>
    <row r="37" spans="2:15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38">
        <f>SUM(L38:M42)</f>
        <v>0</v>
      </c>
      <c r="M37" s="239"/>
    </row>
    <row r="38" spans="2:15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38"/>
      <c r="M38" s="239"/>
    </row>
    <row r="39" spans="2:15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38"/>
      <c r="M39" s="239"/>
      <c r="O39" s="160" t="s">
        <v>194</v>
      </c>
    </row>
    <row r="40" spans="2:15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38"/>
      <c r="M40" s="239"/>
    </row>
    <row r="41" spans="2:15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38"/>
      <c r="M41" s="239"/>
    </row>
    <row r="42" spans="2:15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38"/>
      <c r="M42" s="239"/>
    </row>
    <row r="43" spans="2:15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59">
        <f>L37-L31</f>
        <v>-795546</v>
      </c>
      <c r="M43" s="260"/>
    </row>
    <row r="44" spans="2:15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38"/>
      <c r="M44" s="239"/>
    </row>
    <row r="45" spans="2:15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38"/>
      <c r="M45" s="239"/>
    </row>
    <row r="46" spans="2:15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38"/>
      <c r="M46" s="239"/>
    </row>
    <row r="47" spans="2:15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38"/>
      <c r="M47" s="239"/>
    </row>
    <row r="48" spans="2:15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38"/>
      <c r="M48" s="239"/>
    </row>
    <row r="49" spans="2:17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38"/>
      <c r="M49" s="239"/>
    </row>
    <row r="50" spans="2:17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38"/>
      <c r="M50" s="239"/>
    </row>
    <row r="51" spans="2:17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40"/>
      <c r="M51" s="241"/>
    </row>
    <row r="52" spans="2:17" ht="13.5" customHeight="1" x14ac:dyDescent="0.15">
      <c r="B52" s="261" t="s">
        <v>148</v>
      </c>
      <c r="C52" s="262"/>
      <c r="D52" s="262"/>
      <c r="E52" s="262"/>
      <c r="F52" s="262"/>
      <c r="G52" s="262"/>
      <c r="H52" s="262"/>
      <c r="I52" s="262"/>
      <c r="J52" s="262"/>
      <c r="K52" s="263"/>
      <c r="L52" s="264">
        <f>L29+L43+L51</f>
        <v>143098</v>
      </c>
      <c r="M52" s="265"/>
    </row>
    <row r="53" spans="2:17" ht="13.5" customHeight="1" thickBot="1" x14ac:dyDescent="0.2">
      <c r="B53" s="268" t="s">
        <v>149</v>
      </c>
      <c r="C53" s="269"/>
      <c r="D53" s="269"/>
      <c r="E53" s="269"/>
      <c r="F53" s="269"/>
      <c r="G53" s="269"/>
      <c r="H53" s="269"/>
      <c r="I53" s="269"/>
      <c r="J53" s="269"/>
      <c r="K53" s="270"/>
      <c r="L53" s="238">
        <v>1097718</v>
      </c>
      <c r="M53" s="239"/>
    </row>
    <row r="54" spans="2:17" ht="13.5" customHeight="1" thickBot="1" x14ac:dyDescent="0.2">
      <c r="B54" s="271" t="s">
        <v>150</v>
      </c>
      <c r="C54" s="272"/>
      <c r="D54" s="272"/>
      <c r="E54" s="272"/>
      <c r="F54" s="272"/>
      <c r="G54" s="272"/>
      <c r="H54" s="272"/>
      <c r="I54" s="272"/>
      <c r="J54" s="272"/>
      <c r="K54" s="273"/>
      <c r="L54" s="266">
        <f>L52+L53</f>
        <v>1240816</v>
      </c>
      <c r="M54" s="267"/>
    </row>
    <row r="55" spans="2:17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  <c r="Q55" s="150"/>
    </row>
    <row r="56" spans="2:17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1"/>
      <c r="M56" s="152"/>
    </row>
    <row r="57" spans="2:17" ht="13.5" customHeight="1" x14ac:dyDescent="0.15">
      <c r="B57" s="96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3"/>
      <c r="M57" s="154"/>
    </row>
    <row r="58" spans="2:17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5"/>
      <c r="M58" s="156"/>
    </row>
    <row r="59" spans="2:17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7"/>
      <c r="J59" s="157"/>
      <c r="K59" s="157"/>
      <c r="L59" s="266">
        <v>1240816</v>
      </c>
      <c r="M59" s="267"/>
      <c r="P59" s="150">
        <f>L54-L59</f>
        <v>0</v>
      </c>
    </row>
    <row r="60" spans="2:17" ht="3" customHeight="1" x14ac:dyDescent="0.15">
      <c r="B60" s="3"/>
      <c r="C60" s="3"/>
      <c r="D60" s="5"/>
      <c r="E60" s="62"/>
      <c r="F60" s="62"/>
      <c r="G60" s="62"/>
      <c r="H60" s="58"/>
    </row>
    <row r="61" spans="2:17" ht="13.5" customHeight="1" x14ac:dyDescent="0.15">
      <c r="B61" s="3"/>
      <c r="C61" s="3"/>
      <c r="D61" s="5"/>
      <c r="E61" s="62"/>
      <c r="F61" s="62"/>
      <c r="G61" s="62"/>
      <c r="H61" s="66"/>
    </row>
    <row r="62" spans="2:17" ht="13.5" customHeight="1" x14ac:dyDescent="0.15">
      <c r="B62" s="3"/>
      <c r="C62" s="3"/>
      <c r="D62" s="5"/>
      <c r="E62" s="62"/>
      <c r="F62" s="62"/>
      <c r="G62" s="62"/>
      <c r="H62" s="62"/>
    </row>
    <row r="63" spans="2:17" ht="13.5" customHeight="1" x14ac:dyDescent="0.15">
      <c r="B63" s="3"/>
      <c r="C63" s="3"/>
      <c r="D63" s="5"/>
      <c r="E63" s="62"/>
      <c r="F63" s="62"/>
      <c r="G63" s="62"/>
      <c r="H63" s="62"/>
    </row>
    <row r="64" spans="2:17" ht="13.5" customHeight="1" x14ac:dyDescent="0.15">
      <c r="B64" s="3"/>
      <c r="C64" s="3"/>
      <c r="D64" s="5"/>
      <c r="E64" s="62"/>
      <c r="F64" s="62"/>
      <c r="G64" s="62"/>
      <c r="H64" s="62"/>
    </row>
    <row r="65" spans="1:15" ht="13.5" customHeight="1" x14ac:dyDescent="0.15">
      <c r="B65" s="3"/>
      <c r="C65" s="3"/>
      <c r="D65" s="62"/>
      <c r="E65" s="3"/>
      <c r="F65" s="3"/>
      <c r="G65" s="62"/>
      <c r="H65" s="62"/>
    </row>
    <row r="66" spans="1:15" ht="13.5" customHeight="1" x14ac:dyDescent="0.15">
      <c r="B66" s="3"/>
      <c r="C66" s="3"/>
      <c r="D66" s="5"/>
      <c r="E66" s="62"/>
      <c r="F66" s="62"/>
      <c r="G66" s="62"/>
      <c r="H66" s="62"/>
    </row>
    <row r="67" spans="1:15" ht="13.5" customHeight="1" x14ac:dyDescent="0.15">
      <c r="B67" s="3"/>
      <c r="C67" s="3"/>
      <c r="D67" s="5"/>
      <c r="E67" s="62"/>
      <c r="F67" s="62"/>
      <c r="G67" s="62"/>
      <c r="H67" s="62"/>
    </row>
    <row r="68" spans="1:15" ht="13.5" customHeight="1" x14ac:dyDescent="0.15">
      <c r="B68" s="3"/>
      <c r="C68" s="3"/>
      <c r="D68" s="5"/>
      <c r="E68" s="62"/>
      <c r="F68" s="62"/>
      <c r="G68" s="62"/>
      <c r="H68" s="62"/>
    </row>
    <row r="69" spans="1:15" ht="13.5" customHeight="1" x14ac:dyDescent="0.15">
      <c r="B69" s="3"/>
      <c r="C69" s="3"/>
      <c r="D69" s="5"/>
      <c r="E69" s="62"/>
      <c r="F69" s="62"/>
      <c r="G69" s="62"/>
      <c r="H69" s="62"/>
    </row>
    <row r="70" spans="1:15" ht="13.5" customHeight="1" x14ac:dyDescent="0.15">
      <c r="B70" s="3"/>
      <c r="C70" s="3"/>
      <c r="D70" s="5"/>
      <c r="E70" s="62"/>
      <c r="F70" s="62"/>
      <c r="G70" s="62"/>
      <c r="H70" s="62"/>
    </row>
    <row r="71" spans="1:15" ht="13.5" customHeight="1" x14ac:dyDescent="0.15">
      <c r="B71" s="3"/>
      <c r="C71" s="3"/>
      <c r="D71" s="5"/>
      <c r="E71" s="62"/>
      <c r="F71" s="62"/>
      <c r="G71" s="62"/>
      <c r="H71" s="62"/>
    </row>
    <row r="72" spans="1:15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5" ht="13.5" customHeight="1" x14ac:dyDescent="0.15"/>
    <row r="74" spans="1:15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O76" s="163"/>
    </row>
    <row r="77" spans="1:15" ht="15" customHeight="1" x14ac:dyDescent="0.15">
      <c r="A77" s="3"/>
    </row>
    <row r="78" spans="1:15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O78" s="162"/>
    </row>
    <row r="79" spans="1:15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O79" s="162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2021-08-20T02:33:44Z</cp:lastPrinted>
  <dcterms:created xsi:type="dcterms:W3CDTF">2014-03-27T08:10:30Z</dcterms:created>
  <dcterms:modified xsi:type="dcterms:W3CDTF">2023-08-17T05:20:44Z</dcterms:modified>
</cp:coreProperties>
</file>